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omi0570\Desktop\Паспорта АУ 17.02.2020\"/>
    </mc:Choice>
  </mc:AlternateContent>
  <bookViews>
    <workbookView xWindow="0" yWindow="60" windowWidth="19320" windowHeight="12075" tabRatio="893" activeTab="2"/>
  </bookViews>
  <sheets>
    <sheet name="Показатель изм ПО" sheetId="17" r:id="rId1"/>
    <sheet name="Приложение № 1" sheetId="15" r:id="rId2"/>
    <sheet name="1. паспорт местоположение " sheetId="1" r:id="rId3"/>
    <sheet name="2. паспорт  ТП " sheetId="2" r:id="rId4"/>
    <sheet name="3.1. паспорт Техсостояние ПС " sheetId="3" r:id="rId5"/>
    <sheet name="3.2 паспорт Техсостояние ЛЭП " sheetId="4" r:id="rId6"/>
    <sheet name="3.3 паспорт описание " sheetId="5" r:id="rId7"/>
    <sheet name="3.4. Паспорт надежность " sheetId="6" r:id="rId8"/>
    <sheet name="4. паспортбюджет " sheetId="7" r:id="rId9"/>
    <sheet name="5.анализ эконом эфф" sheetId="18" r:id="rId10"/>
    <sheet name="6.1. Паспорт сетевой график " sheetId="9" r:id="rId11"/>
    <sheet name="6.2. Паспорт фин осв ввод (2)" sheetId="14" r:id="rId12"/>
    <sheet name="7. Паспорт отчет о закупке " sheetId="11" r:id="rId13"/>
    <sheet name="8. Общие сведения " sheetId="12" r:id="rId14"/>
  </sheets>
  <externalReferences>
    <externalReference r:id="rId15"/>
  </externalReferences>
  <definedNames>
    <definedName name="_xlnm._FilterDatabase" localSheetId="1" hidden="1">'Приложение № 1'!$A$7:$Q$26</definedName>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11">'6.2. Паспорт фин осв ввод (2)'!$A$1:$AW$64</definedName>
  </definedNames>
  <calcPr calcId="152511"/>
</workbook>
</file>

<file path=xl/calcChain.xml><?xml version="1.0" encoding="utf-8"?>
<calcChain xmlns="http://schemas.openxmlformats.org/spreadsheetml/2006/main">
  <c r="AW52" i="14" l="1"/>
  <c r="D52" i="14"/>
  <c r="AW57" i="14"/>
  <c r="AW50" i="14"/>
  <c r="AW24" i="14"/>
  <c r="AW30" i="14"/>
  <c r="D29" i="14"/>
  <c r="G26" i="12"/>
  <c r="G25" i="12"/>
  <c r="Z46" i="18" l="1"/>
  <c r="AA46" i="18" s="1"/>
  <c r="AB46" i="18" s="1"/>
  <c r="AC46" i="18" s="1"/>
  <c r="AD46" i="18" s="1"/>
  <c r="AE46" i="18" s="1"/>
  <c r="AF46" i="18" s="1"/>
  <c r="AG46" i="18" s="1"/>
  <c r="AH46" i="18" s="1"/>
  <c r="AI46" i="18" s="1"/>
  <c r="AJ46" i="18" s="1"/>
  <c r="AK46" i="18" s="1"/>
  <c r="AL46" i="18" s="1"/>
  <c r="AM46" i="18" s="1"/>
  <c r="AN46" i="18" s="1"/>
  <c r="M30" i="15"/>
  <c r="H47" i="18" s="1"/>
  <c r="M28" i="15"/>
  <c r="P30" i="15" l="1"/>
  <c r="T31" i="15"/>
  <c r="U31" i="15" s="1"/>
  <c r="R30" i="15"/>
  <c r="T30" i="15" l="1"/>
  <c r="S30" i="15"/>
  <c r="C25" i="5" l="1"/>
  <c r="J13" i="15" l="1"/>
  <c r="J8" i="15"/>
  <c r="I8" i="15"/>
  <c r="H17" i="15"/>
  <c r="E28" i="15"/>
  <c r="F28" i="15"/>
  <c r="G28" i="15"/>
  <c r="D26" i="15" l="1"/>
  <c r="E26" i="15"/>
  <c r="F26" i="15"/>
  <c r="G26" i="15"/>
  <c r="O25" i="15"/>
  <c r="P25" i="15" s="1"/>
  <c r="N25" i="15"/>
  <c r="K25" i="15"/>
  <c r="J25" i="15"/>
  <c r="I25" i="15"/>
  <c r="H25" i="15"/>
  <c r="O24" i="15"/>
  <c r="P24" i="15" s="1"/>
  <c r="N24" i="15"/>
  <c r="K24" i="15"/>
  <c r="J24" i="15"/>
  <c r="I24" i="15"/>
  <c r="H24" i="15"/>
  <c r="M26" i="15"/>
  <c r="E48" i="18" s="1"/>
  <c r="D28" i="15"/>
  <c r="O23" i="15"/>
  <c r="P23" i="15" s="1"/>
  <c r="N23" i="15"/>
  <c r="K23" i="15"/>
  <c r="J23" i="15"/>
  <c r="I23" i="15"/>
  <c r="H23" i="15"/>
  <c r="O22" i="15"/>
  <c r="P22" i="15" s="1"/>
  <c r="N22" i="15"/>
  <c r="K22" i="15"/>
  <c r="J22" i="15"/>
  <c r="I22" i="15"/>
  <c r="H22" i="15"/>
  <c r="O21" i="15"/>
  <c r="P21" i="15" s="1"/>
  <c r="N21" i="15"/>
  <c r="K21" i="15"/>
  <c r="J21" i="15"/>
  <c r="I21" i="15"/>
  <c r="H21" i="15"/>
  <c r="O20" i="15"/>
  <c r="P20" i="15" s="1"/>
  <c r="N20" i="15"/>
  <c r="K20" i="15"/>
  <c r="J20" i="15"/>
  <c r="I20" i="15"/>
  <c r="H20" i="15"/>
  <c r="O19" i="15"/>
  <c r="P19" i="15" s="1"/>
  <c r="N19" i="15"/>
  <c r="K19" i="15"/>
  <c r="J19" i="15"/>
  <c r="I19" i="15"/>
  <c r="H19" i="15"/>
  <c r="O18" i="15"/>
  <c r="P18" i="15" s="1"/>
  <c r="N18" i="15"/>
  <c r="K18" i="15"/>
  <c r="J18" i="15"/>
  <c r="I18" i="15"/>
  <c r="H18" i="15"/>
  <c r="O17" i="15"/>
  <c r="P17" i="15" s="1"/>
  <c r="N17" i="15"/>
  <c r="K17" i="15"/>
  <c r="J17" i="15"/>
  <c r="I17" i="15"/>
  <c r="O16" i="15"/>
  <c r="P16" i="15" s="1"/>
  <c r="N16" i="15"/>
  <c r="K16" i="15"/>
  <c r="J16" i="15"/>
  <c r="I16" i="15"/>
  <c r="H16" i="15"/>
  <c r="O15" i="15"/>
  <c r="P15" i="15" s="1"/>
  <c r="N15" i="15"/>
  <c r="K15" i="15"/>
  <c r="J15" i="15"/>
  <c r="I15" i="15"/>
  <c r="H15" i="15"/>
  <c r="O14" i="15"/>
  <c r="P14" i="15" s="1"/>
  <c r="N14" i="15"/>
  <c r="K14" i="15"/>
  <c r="J14" i="15"/>
  <c r="I14" i="15"/>
  <c r="H14" i="15"/>
  <c r="O13" i="15"/>
  <c r="P13" i="15" s="1"/>
  <c r="N13" i="15"/>
  <c r="K13" i="15"/>
  <c r="I13" i="15"/>
  <c r="H13" i="15"/>
  <c r="O12" i="15"/>
  <c r="P12" i="15" s="1"/>
  <c r="N12" i="15"/>
  <c r="K12" i="15"/>
  <c r="J12" i="15"/>
  <c r="I12" i="15"/>
  <c r="H12" i="15"/>
  <c r="O11" i="15"/>
  <c r="P11" i="15" s="1"/>
  <c r="N11" i="15"/>
  <c r="O10" i="15"/>
  <c r="P10" i="15" s="1"/>
  <c r="N10" i="15"/>
  <c r="K10" i="15"/>
  <c r="J10" i="15"/>
  <c r="I10" i="15"/>
  <c r="H10" i="15"/>
  <c r="O9" i="15"/>
  <c r="P9" i="15" s="1"/>
  <c r="N9" i="15"/>
  <c r="K9" i="15"/>
  <c r="J9" i="15"/>
  <c r="I9" i="15"/>
  <c r="H9" i="15"/>
  <c r="O8" i="15"/>
  <c r="P8" i="15" s="1"/>
  <c r="N8" i="15"/>
  <c r="K8" i="15"/>
  <c r="K30" i="15" s="1"/>
  <c r="H8" i="15"/>
  <c r="I28" i="15" l="1"/>
  <c r="N26" i="15"/>
  <c r="H28" i="15"/>
  <c r="L8" i="15"/>
  <c r="L12" i="15"/>
  <c r="L14" i="15"/>
  <c r="L22" i="15"/>
  <c r="I26" i="15"/>
  <c r="L10" i="15"/>
  <c r="L15" i="15"/>
  <c r="L17" i="15"/>
  <c r="L19" i="15"/>
  <c r="O26" i="15"/>
  <c r="L9" i="15"/>
  <c r="L20" i="15"/>
  <c r="L23" i="15"/>
  <c r="L18" i="15"/>
  <c r="L24" i="15"/>
  <c r="L13" i="15"/>
  <c r="L21" i="15"/>
  <c r="L25" i="15"/>
  <c r="L16" i="15"/>
  <c r="J26" i="15"/>
  <c r="K28" i="15" l="1"/>
  <c r="J28" i="15"/>
  <c r="K26" i="15"/>
  <c r="G28" i="12" l="1"/>
  <c r="G42" i="12" l="1"/>
  <c r="G34" i="12"/>
  <c r="G35" i="12"/>
  <c r="AB5" i="17" l="1"/>
  <c r="Z5" i="17"/>
  <c r="X5" i="17"/>
  <c r="V5" i="17"/>
  <c r="T5" i="17"/>
  <c r="R5" i="17"/>
  <c r="P5" i="17"/>
  <c r="N5" i="17"/>
  <c r="K5" i="17"/>
  <c r="L5" i="17" s="1"/>
  <c r="J5" i="17"/>
  <c r="H5" i="17"/>
  <c r="F5" i="17"/>
  <c r="AB4" i="17"/>
  <c r="Z4" i="17"/>
  <c r="X4" i="17"/>
  <c r="V4" i="17"/>
  <c r="T4" i="17"/>
  <c r="R4" i="17"/>
  <c r="F7" i="17" l="1"/>
  <c r="D5" i="17"/>
  <c r="D7" i="17" l="1"/>
  <c r="Q31" i="15"/>
  <c r="Q32" i="15" l="1"/>
  <c r="K31" i="15"/>
  <c r="M31" i="15"/>
  <c r="H26" i="15"/>
  <c r="I47" i="18" l="1"/>
  <c r="N31" i="15"/>
  <c r="P31" i="15" s="1"/>
  <c r="Q33" i="15"/>
  <c r="K32" i="15"/>
  <c r="M32" i="15"/>
  <c r="A15" i="5"/>
  <c r="J47" i="18" l="1"/>
  <c r="N32" i="15"/>
  <c r="P32" i="15" s="1"/>
  <c r="Q34" i="15"/>
  <c r="K33" i="15"/>
  <c r="M33" i="15"/>
  <c r="F11" i="14"/>
  <c r="N33" i="15" l="1"/>
  <c r="P33" i="15" s="1"/>
  <c r="K47" i="18"/>
  <c r="Q35" i="15"/>
  <c r="K34" i="15"/>
  <c r="M34" i="15"/>
  <c r="A15" i="12"/>
  <c r="G20" i="12" s="1"/>
  <c r="A12" i="12"/>
  <c r="A15" i="11"/>
  <c r="A12" i="11"/>
  <c r="A15" i="9"/>
  <c r="A12" i="9"/>
  <c r="A15" i="7"/>
  <c r="A12" i="7"/>
  <c r="A10" i="6"/>
  <c r="A7" i="6"/>
  <c r="A12" i="5"/>
  <c r="A14" i="4"/>
  <c r="A11" i="4"/>
  <c r="A14" i="3"/>
  <c r="A11" i="3"/>
  <c r="A14" i="2"/>
  <c r="A11" i="2"/>
  <c r="N34" i="15" l="1"/>
  <c r="P34" i="15" s="1"/>
  <c r="L47" i="18"/>
  <c r="Q36" i="15"/>
  <c r="K35" i="15"/>
  <c r="M35" i="15"/>
  <c r="N35" i="15" s="1"/>
  <c r="P35" i="15" s="1"/>
  <c r="AY54" i="14"/>
  <c r="AZ54" i="14" s="1"/>
  <c r="AY53" i="14"/>
  <c r="AZ53" i="14" s="1"/>
  <c r="AY56" i="14"/>
  <c r="AZ56" i="14" s="1"/>
  <c r="AY55" i="14"/>
  <c r="AZ55" i="14" s="1"/>
  <c r="AY57" i="14"/>
  <c r="AZ57" i="14" s="1"/>
  <c r="M47" i="18" l="1"/>
  <c r="M36" i="15"/>
  <c r="K36" i="15"/>
  <c r="K37" i="15" s="1"/>
  <c r="K38" i="15" s="1"/>
  <c r="BA53" i="14"/>
  <c r="M37" i="15" l="1"/>
  <c r="N36" i="15"/>
  <c r="P36" i="15" s="1"/>
  <c r="N47" i="18"/>
  <c r="O47" i="18" s="1"/>
  <c r="P47" i="18" s="1"/>
  <c r="Q47" i="18" s="1"/>
  <c r="R47" i="18" s="1"/>
  <c r="S47" i="18" s="1"/>
  <c r="T47" i="18" s="1"/>
  <c r="U47" i="18" s="1"/>
  <c r="V47" i="18" s="1"/>
  <c r="W47" i="18" s="1"/>
  <c r="X47" i="18" s="1"/>
  <c r="Y47" i="18" s="1"/>
  <c r="Z47" i="18" s="1"/>
  <c r="AA47" i="18" s="1"/>
  <c r="AB47" i="18" s="1"/>
  <c r="AC47" i="18" s="1"/>
  <c r="AD47" i="18" s="1"/>
  <c r="AE47" i="18" s="1"/>
  <c r="AF47" i="18" s="1"/>
  <c r="AG47" i="18" s="1"/>
  <c r="AH47" i="18" s="1"/>
  <c r="AI47" i="18" s="1"/>
  <c r="AJ47" i="18" s="1"/>
  <c r="AK47" i="18" s="1"/>
  <c r="AL47" i="18" s="1"/>
  <c r="AM47" i="18" s="1"/>
  <c r="AN47" i="18" s="1"/>
  <c r="AT47" i="18" s="1"/>
  <c r="L26" i="15"/>
  <c r="M38" i="15" l="1"/>
  <c r="N38" i="15" s="1"/>
  <c r="P38" i="15" s="1"/>
  <c r="N37" i="15"/>
  <c r="P37" i="15" s="1"/>
  <c r="P26" i="15"/>
</calcChain>
</file>

<file path=xl/sharedStrings.xml><?xml version="1.0" encoding="utf-8"?>
<sst xmlns="http://schemas.openxmlformats.org/spreadsheetml/2006/main" count="1906" uniqueCount="641">
  <si>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</si>
  <si>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</si>
  <si>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</si>
  <si>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</si>
  <si>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</si>
  <si>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</si>
  <si>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</si>
  <si>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</si>
  <si>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</si>
  <si>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</si>
  <si>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</si>
  <si>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</si>
  <si>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</si>
  <si>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</si>
  <si>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</si>
  <si>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</si>
  <si>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</si>
  <si>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</si>
  <si>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</si>
  <si>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</si>
  <si>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</si>
  <si>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</si>
  <si>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</si>
  <si>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</si>
  <si>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</si>
  <si>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</si>
  <si>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</si>
  <si>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</si>
  <si>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</si>
  <si>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</si>
  <si>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</si>
  <si>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</si>
  <si>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</si>
  <si>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</si>
  <si>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</si>
  <si>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</si>
  <si>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</si>
  <si>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</si>
  <si>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</si>
  <si>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</si>
  <si>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</si>
  <si>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</si>
  <si>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</si>
  <si>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</si>
  <si>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</si>
  <si>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</si>
  <si>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</si>
  <si>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</si>
  <si>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</si>
  <si>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</si>
  <si>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</si>
  <si>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</si>
  <si>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</si>
  <si>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</si>
  <si>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</si>
  <si>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</si>
  <si>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</si>
  <si>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</si>
  <si>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</si>
  <si>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</si>
  <si>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</si>
  <si>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</si>
  <si>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</si>
  <si>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</si>
  <si>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</si>
  <si>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</si>
  <si>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</si>
  <si>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</si>
  <si>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</si>
  <si>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</si>
  <si>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</si>
  <si>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</si>
  <si>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</si>
  <si>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</si>
  <si>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</si>
  <si>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</si>
  <si>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</si>
  <si>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</si>
  <si>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</si>
  <si>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</si>
  <si>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</si>
  <si>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</si>
  <si>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</si>
  <si>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</si>
  <si>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</si>
  <si>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</si>
  <si>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</si>
  <si>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</si>
  <si>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</si>
  <si>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</si>
  <si>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</si>
  <si>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</si>
  <si>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</si>
  <si>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</si>
  <si>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</si>
  <si>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</si>
  <si>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</si>
  <si>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</si>
  <si>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</si>
  <si>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</si>
  <si>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</si>
  <si>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</si>
  <si>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</si>
  <si>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</si>
  <si>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</si>
  <si>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</si>
  <si>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</si>
  <si>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</si>
  <si>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</si>
  <si>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</si>
  <si>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</si>
  <si>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</si>
  <si>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</si>
  <si>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</si>
  <si>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</si>
  <si>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</si>
  <si>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</si>
  <si>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</si>
  <si>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</si>
  <si>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</si>
  <si>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</si>
  <si>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</si>
  <si>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</si>
  <si>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</si>
  <si>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</si>
  <si>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</si>
  <si>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</si>
  <si>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</si>
  <si>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</si>
  <si>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</si>
  <si>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</si>
  <si>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</si>
  <si>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</si>
  <si>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</si>
  <si>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</si>
  <si>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</si>
  <si>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</si>
  <si>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</si>
  <si>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</si>
  <si>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</si>
  <si>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</si>
  <si>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</si>
  <si>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</si>
  <si>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</si>
  <si>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</si>
  <si>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</si>
  <si>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</si>
  <si>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</si>
  <si>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</si>
  <si>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</si>
  <si>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</si>
  <si>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</si>
  <si>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</si>
  <si>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</si>
  <si>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</si>
  <si>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</si>
  <si>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</si>
  <si>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</si>
  <si>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</si>
  <si>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</si>
  <si>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</si>
  <si>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</si>
  <si>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</si>
  <si>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</si>
  <si>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</si>
  <si>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</si>
  <si>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</si>
  <si>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</si>
  <si>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</si>
  <si>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</si>
  <si>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</si>
  <si>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</si>
  <si>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</si>
  <si>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</si>
  <si>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</si>
  <si>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</si>
  <si>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</si>
  <si>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</si>
  <si>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</si>
  <si>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</si>
  <si>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</si>
  <si>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</si>
  <si>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</si>
  <si>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</si>
  <si>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</si>
  <si>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</si>
  <si>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</si>
  <si>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</si>
  <si>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</si>
  <si>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</si>
  <si>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</si>
  <si>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</si>
  <si>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</si>
  <si>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</si>
  <si>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</si>
  <si>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</si>
  <si>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</si>
  <si>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</si>
  <si>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</si>
  <si>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</si>
  <si>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</si>
  <si>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</si>
  <si>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</si>
  <si>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</si>
  <si>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</si>
  <si>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</si>
  <si>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</si>
  <si>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</si>
  <si>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</si>
  <si>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</si>
  <si>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</si>
  <si>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</si>
  <si>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</si>
  <si>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</si>
  <si>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</si>
  <si>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</si>
  <si>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</si>
  <si>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</si>
  <si>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</si>
  <si>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</si>
  <si>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</si>
  <si>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</si>
  <si>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</si>
  <si>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</si>
  <si>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</si>
  <si>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</si>
  <si>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</si>
  <si>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</si>
  <si>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</si>
  <si>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</si>
  <si>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</si>
  <si>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</si>
  <si>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</si>
  <si>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</si>
  <si>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</si>
  <si>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</si>
  <si>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</si>
  <si>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</si>
  <si>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</si>
  <si>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</si>
  <si>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</si>
  <si>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</si>
  <si>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</si>
  <si>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</si>
  <si>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</si>
  <si>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</si>
  <si>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</si>
  <si>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</si>
  <si>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</si>
  <si>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</si>
  <si>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</si>
  <si>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</si>
  <si>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</si>
  <si>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</si>
  <si>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</si>
  <si>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</si>
  <si>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</si>
  <si>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</si>
  <si>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</si>
  <si>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</si>
  <si>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</si>
  <si>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</si>
  <si>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</si>
  <si>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</si>
  <si>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</si>
  <si>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</si>
  <si>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</si>
  <si>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</si>
  <si>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</si>
  <si>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</si>
  <si>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</si>
  <si>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</si>
  <si>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</si>
  <si>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</si>
  <si>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</si>
  <si>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</si>
  <si>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</si>
  <si>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</si>
  <si>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</si>
  <si>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</si>
  <si>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</si>
  <si>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</si>
  <si>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</si>
  <si>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</si>
  <si>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</si>
  <si>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</si>
  <si>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</si>
  <si>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</si>
  <si>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</si>
  <si>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</si>
  <si>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</si>
  <si>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</si>
  <si>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</si>
  <si>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</si>
  <si>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</si>
  <si>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</si>
  <si>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</si>
  <si>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</si>
  <si>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</si>
  <si>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</si>
  <si>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</si>
  <si>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</si>
  <si>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</si>
  <si>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</si>
  <si>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</si>
  <si>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</si>
  <si>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</si>
  <si>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</si>
  <si>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</si>
  <si>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</si>
  <si>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</si>
  <si>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</si>
  <si>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</si>
  <si>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</si>
  <si>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</si>
  <si>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</si>
  <si>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</si>
  <si>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</si>
  <si>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</si>
  <si>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</si>
  <si>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</si>
  <si>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</si>
  <si>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</si>
  <si>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</si>
  <si>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</si>
  <si>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</si>
  <si>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</si>
  <si>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</si>
  <si>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</si>
  <si>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</si>
  <si>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</si>
  <si>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</si>
  <si>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</si>
  <si>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</si>
  <si>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</si>
  <si>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</si>
  <si>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</si>
  <si>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</si>
  <si>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</si>
  <si>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</si>
  <si>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</si>
  <si>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</si>
  <si>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</si>
  <si>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</si>
  <si>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</si>
  <si>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</si>
  <si>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</si>
  <si>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</si>
  <si>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</si>
  <si>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</si>
  <si>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</si>
  <si>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</si>
  <si>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</si>
  <si>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</si>
  <si>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</si>
  <si>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</si>
  <si>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</si>
  <si>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</si>
  <si>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</si>
  <si>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</si>
  <si>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</si>
  <si>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</si>
  <si>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</si>
  <si>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</si>
  <si>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</si>
  <si>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</si>
  <si>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</si>
  <si>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</si>
  <si>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</si>
  <si>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</si>
  <si>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</si>
  <si>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</si>
  <si>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</si>
  <si>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</si>
  <si>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</si>
  <si>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</si>
  <si>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</si>
  <si>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</si>
  <si>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</si>
  <si>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</si>
  <si>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</si>
  <si>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</si>
  <si>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</si>
  <si>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</si>
  <si>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</si>
  <si>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</si>
  <si>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</si>
  <si>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</si>
  <si>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</si>
  <si>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</si>
  <si>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</si>
  <si>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</si>
  <si>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</si>
  <si>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</si>
  <si>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</si>
  <si>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</si>
  <si>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</si>
  <si>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</si>
  <si>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</si>
  <si>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</si>
  <si>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</si>
  <si>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</si>
  <si>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</si>
  <si>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</si>
  <si>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</si>
  <si>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</si>
  <si>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</si>
  <si>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</si>
  <si>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</si>
  <si>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</si>
  <si>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</si>
  <si>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</si>
  <si>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</si>
  <si>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Республика Коми</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</si>
  <si>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</si>
  <si>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</si>
  <si>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</si>
  <si>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</si>
  <si>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</si>
  <si>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</si>
  <si>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</si>
  <si>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</si>
  <si>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</si>
  <si>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</si>
  <si>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</si>
  <si>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</si>
  <si>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</si>
  <si>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</si>
  <si>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</si>
  <si>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</si>
  <si>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</si>
  <si>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</si>
  <si>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</si>
  <si>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</si>
  <si>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</si>
  <si>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</si>
  <si>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</si>
  <si>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</si>
  <si>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</si>
  <si>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</si>
  <si>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</si>
  <si>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</si>
  <si>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</si>
  <si>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</si>
  <si>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</si>
  <si>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</si>
  <si>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</si>
  <si>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</si>
  <si>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</si>
  <si>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</si>
  <si>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</si>
  <si>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</si>
  <si>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</si>
  <si>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</si>
  <si>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</si>
  <si>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</si>
  <si>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</si>
  <si>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</si>
  <si>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F_003-56-1-05.20-0000</t>
  </si>
  <si>
    <t>01.09.2015
01.09.2016
01.09.2017
01.09.2018
01.09.2019
01.09.2020
01.09.2021</t>
  </si>
  <si>
    <t>01.11.2015
01.11.2016
01.11.2017
01.11.2018
01.11.2019
01.11.2020
01.11.2021</t>
  </si>
  <si>
    <t>Комиэнерго</t>
  </si>
  <si>
    <t>2.1. Услуги</t>
  </si>
  <si>
    <t>Октябрь 2016</t>
  </si>
  <si>
    <t>СМР</t>
  </si>
  <si>
    <t>Выполнение СМР по ИП "Создание автоматизированных узлов учета на границе балансовой принадлежности электрических сетей филиала "Комиэнерго"</t>
  </si>
  <si>
    <t>ДЗО</t>
  </si>
  <si>
    <t>ООК ЕИ</t>
  </si>
  <si>
    <t>Энергосервис Коми</t>
  </si>
  <si>
    <t>b2b-mrsk.ru</t>
  </si>
  <si>
    <t>12.10.2015</t>
  </si>
  <si>
    <t>16.12.2015</t>
  </si>
  <si>
    <t>07.12.2015</t>
  </si>
  <si>
    <t>п. 7.5.5.</t>
  </si>
  <si>
    <t>Разрешение Закупочная комиссия № 4 от 16.12.2015</t>
  </si>
  <si>
    <t>31.12.2015</t>
  </si>
  <si>
    <t>28.01.2016</t>
  </si>
  <si>
    <t>11.01.2016</t>
  </si>
  <si>
    <t>29.04.2016</t>
  </si>
  <si>
    <t>Октябрь 2017</t>
  </si>
  <si>
    <t>Выполнение строительно-монтажных работ по ИП "Создание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(АУ)</t>
  </si>
  <si>
    <t>Филиал</t>
  </si>
  <si>
    <t>Укрупненный расчет</t>
  </si>
  <si>
    <t>ООК</t>
  </si>
  <si>
    <t>30.11.2016</t>
  </si>
  <si>
    <t>29.12.2016</t>
  </si>
  <si>
    <t>21.12.2016</t>
  </si>
  <si>
    <t>31.12.2016</t>
  </si>
  <si>
    <t>14.02.2017</t>
  </si>
  <si>
    <t>20.01.2017</t>
  </si>
  <si>
    <t>27.10.2017</t>
  </si>
  <si>
    <t>Электромонтаж</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</si>
  <si>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</si>
  <si>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</si>
  <si>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</si>
  <si>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</si>
  <si>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</si>
  <si>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</si>
  <si>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</si>
  <si>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</si>
  <si>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</si>
  <si>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</si>
  <si>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</si>
  <si>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</si>
  <si>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</si>
  <si>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</si>
  <si>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</si>
  <si>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</si>
  <si>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</si>
  <si>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</si>
  <si>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</si>
  <si>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договор на СМР от 14.02.2017 № 148/2017 подрядчик ООО "Энергосервис Коми"</t>
  </si>
  <si>
    <t>объем заключенного договора в ценах  2 017 года с НДС, млн. руб.</t>
  </si>
  <si>
    <t>договор на СМР от 01.02.2014 № 148/50 подрядчик ЗАО ИТФ "Системы и технологии"</t>
  </si>
  <si>
    <t>объем заключенного договора в ценах  2 014 года с НДС, млн. руб.</t>
  </si>
  <si>
    <t>договор на СМР от 02.03.2015 № 148/52 подрядчик ООО "Комигидроэлектромонтаж"</t>
  </si>
  <si>
    <t>объем заключенного договора в ценах  2 015 года с НДС, млн. руб.</t>
  </si>
  <si>
    <t>договор Поставки от 04.08.2015 № 19/П-2015 поставщик ЗАО «Кристалл»</t>
  </si>
  <si>
    <t>договор Услуги от 28.01.2016 № 2016 контрагент ООО "Энергосервис Коми"</t>
  </si>
  <si>
    <t>объем заключенного договора в ценах  2 016 года с НДС, млн. руб.</t>
  </si>
  <si>
    <t>Установка приборов учета, класс напряжения 0,22 (0,4) кВ</t>
  </si>
  <si>
    <t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t>
  </si>
  <si>
    <t xml:space="preserve">Республика Коми, 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t>
  </si>
  <si>
    <t>Приложение №1</t>
  </si>
  <si>
    <t>Расчет полезного отпуска</t>
  </si>
  <si>
    <t>Динамика</t>
  </si>
  <si>
    <t>Наименование РЭС</t>
  </si>
  <si>
    <t>Наименование подстанции</t>
  </si>
  <si>
    <t>Наименование фидера</t>
  </si>
  <si>
    <t>Кол-во ПУ на фидере</t>
  </si>
  <si>
    <t>До реализации проекта</t>
  </si>
  <si>
    <t>После реализации проекта</t>
  </si>
  <si>
    <t>Полезный отпуск</t>
  </si>
  <si>
    <t>Потери э/э</t>
  </si>
  <si>
    <t>Кожвинский РЭС</t>
  </si>
  <si>
    <t>Кожва</t>
  </si>
  <si>
    <t>ф. 3</t>
  </si>
  <si>
    <t>ф. 4</t>
  </si>
  <si>
    <t>Возейский РЭС</t>
  </si>
  <si>
    <t>Трош</t>
  </si>
  <si>
    <t>Ф. 4</t>
  </si>
  <si>
    <t>Усинский РЭС</t>
  </si>
  <si>
    <t>Промбаза</t>
  </si>
  <si>
    <t>ф. 11</t>
  </si>
  <si>
    <t>Западная</t>
  </si>
  <si>
    <t>ф. 7</t>
  </si>
  <si>
    <t>ф. 25</t>
  </si>
  <si>
    <t>ф. 26</t>
  </si>
  <si>
    <t>Сельхозкомплекс</t>
  </si>
  <si>
    <t>Парма</t>
  </si>
  <si>
    <t>ф. 6</t>
  </si>
  <si>
    <t>Сыктывкарский РЭС</t>
  </si>
  <si>
    <t>ПС Краснозатонская</t>
  </si>
  <si>
    <t>603Д,607Д,617Д,609Д,604Д,608Д,610Д,</t>
  </si>
  <si>
    <t>Вуктыльский РЭС</t>
  </si>
  <si>
    <t xml:space="preserve">Кырта </t>
  </si>
  <si>
    <t xml:space="preserve"> вв.  Т-1     </t>
  </si>
  <si>
    <t>Койгородский РЭС</t>
  </si>
  <si>
    <t>Койгоpодок</t>
  </si>
  <si>
    <t>яч.10Д (Койгородок)</t>
  </si>
  <si>
    <t>яч.12Д (Грива)</t>
  </si>
  <si>
    <t>Удорский РЭС</t>
  </si>
  <si>
    <t>Благоево</t>
  </si>
  <si>
    <t>яч.12Д (п.Благоево)</t>
  </si>
  <si>
    <t>Итого</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</si>
  <si>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</si>
  <si>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Снижение потерь электроэнергии в распределительных электрических сетях филиала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</si>
  <si>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</si>
  <si>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Год реализации</t>
  </si>
  <si>
    <t>Фактические потери электроэнергии (2017), %</t>
  </si>
  <si>
    <t>Фактические потери электроэнергии, %</t>
  </si>
  <si>
    <t>605Д,606Д,619Д,618Д,612Д</t>
  </si>
  <si>
    <t>Общее снижение потерь электроэнергиии на площадке реализации на 39,020 млн. кВт*ч. Организация  и включение систему удаленного сбора данных 31 954 точек учета электроэнергии на границе балансовой принадлежности с потребителями (количество питающихфидеров 6-10кВ 43шт.) 
Детализация и описание результатов реализации инвестиционного проекта представлены в Приложении №1.</t>
  </si>
  <si>
    <t>до 2 015 г.</t>
  </si>
  <si>
    <t>Отпуск в сеть (2017г), кВт*ч</t>
  </si>
  <si>
    <t>Полезный отпуск (2017г), кВт*ч</t>
  </si>
  <si>
    <t>Фактические потери электроэнергии (2017), кВт*ч</t>
  </si>
  <si>
    <t>Отпуск в сеть, кВт*ч</t>
  </si>
  <si>
    <t>Полезный отпуск, кВт*ч</t>
  </si>
  <si>
    <t>Фактические потери электроэнергии, кВт*ч</t>
  </si>
  <si>
    <t>кВт*ч</t>
  </si>
  <si>
    <t>Установка приборов учета</t>
  </si>
  <si>
    <t>Наименование проекта</t>
  </si>
  <si>
    <t>Код проекта</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</si>
  <si>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t>
  </si>
  <si>
    <t>увеличение полезного отпуска по результатам ИП (ээфект). Тыс.кВтч</t>
  </si>
  <si>
    <t>2015
(эффект)</t>
  </si>
  <si>
    <t>показатель оценки изменения ПО</t>
  </si>
  <si>
    <t>2016
(эффект)</t>
  </si>
  <si>
    <t>2017
(эффект)</t>
  </si>
  <si>
    <t>2018
(эффект)</t>
  </si>
  <si>
    <t>2019
(эффект)</t>
  </si>
  <si>
    <t>2020
(эффект)</t>
  </si>
  <si>
    <t>2021
(эффект)</t>
  </si>
  <si>
    <t>2022
(эффект)</t>
  </si>
  <si>
    <t>2023
(эффект)</t>
  </si>
  <si>
    <t>2024
(эффект)</t>
  </si>
  <si>
    <t>2025
(эффект)</t>
  </si>
  <si>
    <t xml:space="preserv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t>
  </si>
  <si>
    <t xml:space="preserve"> - объем полезного отпуска всего по филиалу "Комиэнерго" в 2018г.тыс. кВтч</t>
  </si>
  <si>
    <t>Создание автоматизированных узлов учета электроэнергии на границе балансовой принадлежности электрических сетей филиала «Комиэнерго» напряжением 0,38 (0,23)кВ с интеграцией в систему сбора и передачи данных для нужд филиала ПАО «МРСК Северо-Запада» "Комиэнерго"</t>
  </si>
  <si>
    <t>Комигидроэлектромонтаж</t>
  </si>
  <si>
    <t>ООО "ОНИКС"</t>
  </si>
  <si>
    <t>01.03.2018</t>
  </si>
  <si>
    <t>14.06.2018</t>
  </si>
  <si>
    <t>07.05.2018</t>
  </si>
  <si>
    <t>31.05.2018</t>
  </si>
  <si>
    <t>22.10.2018</t>
  </si>
  <si>
    <t>АО "Энергомера"</t>
  </si>
  <si>
    <t>ООО "Авалон"</t>
  </si>
  <si>
    <t>Системы и технологии</t>
  </si>
  <si>
    <t>ООО "ТД РИМ-РУС"</t>
  </si>
  <si>
    <t>ООО "ЭЛЕКТРОРЕСУРС"</t>
  </si>
  <si>
    <t>31.08.2017</t>
  </si>
  <si>
    <t>объем заключенного договора в ценах  2 018 года с НДС, млн. руб.</t>
  </si>
  <si>
    <t>договор на СМР от 22.10.2018 № 148/2018 подрядчик ООО "ТД РИМ-РУС"</t>
  </si>
  <si>
    <t>АО ГК Системы и технологии , СМР , Создание Центра сбора и обработки данных автоматизированной системы дистанционнного сбора данных коммерческого учета эл.энергии ЦСОД АСДСД КУЭ , 01.02.2014 , 148/50
 ООО "Комигидроэлектромонтаж" , СМР , Выполнение строительно-монтажных работ , 02.03.2015 , 148/52
 ООО "Энергосервис Коми" , Услуги ,  , 28.01.2016 , 2016
 ООО "Энергосервис Коми" , СМР , Выполнение строительно-монтажных работ , 14.02.2017 , 148/2017
 ООО "ТД РИМ-РУС" , СМР , Выполнение строительно-монтажных работ , 22.10.2018 , 148/2018</t>
  </si>
  <si>
    <t>ЗАО «Кристалл» , Поставки ,  , 04.08.2015 , 19/П-2015</t>
  </si>
  <si>
    <t>по состоянию на 01.01.2019</t>
  </si>
  <si>
    <t>Денежный поток на собственный капитал, руб</t>
  </si>
  <si>
    <t>Чистая приведённая стоимость без учета продажи (NPV)</t>
  </si>
  <si>
    <t>Объемы устанавливаемых приборов учета и включаемых в систему сбора данных и УСПД  по годам:
- 2015 год - 5 586 приборов учета электроэнергии, 98 УСПД;
- 2016год - 5 330 приборов учета электроэнергии, 105 УСПД
- 2017 год - 5 747 приборов учета электроэнергии, 92 УСПД
- 2019 год - 8 563 приборов учета электроэнергии, 206 УСПД;
- 2020 год - 3 430 приборов учета электроэнергии, 86 УСПД;
- 2021 год - 3 298 приборов учета электроэнергии, 76 УСПД;
 Всего: 31 954 приборов учета электроэнергии, 663 УСПД</t>
  </si>
  <si>
    <t xml:space="preserve">Предложение по корректировке </t>
  </si>
  <si>
    <t>Сметная стоимость проекта в прогнозных ценах с НДС, млн. руб.</t>
  </si>
  <si>
    <t>Сметный расчет</t>
  </si>
  <si>
    <t>не требуется</t>
  </si>
  <si>
    <t>предложение по корректировке</t>
  </si>
  <si>
    <t>Год раскрытия информации: 2019 год</t>
  </si>
  <si>
    <t>Темп роста тарифа на покупную электрическую энергию на компенсацию потерь</t>
  </si>
  <si>
    <t>Доход, руб. без НДС</t>
  </si>
  <si>
    <t>Объем снижения потерь, кВт*ч</t>
  </si>
  <si>
    <t>Год раскрытия информации: 2 020 год</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</si>
  <si>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0,62685</t>
  </si>
  <si>
    <t>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t>
  </si>
  <si>
    <t>Вводимая мощность 25226 т.у.</t>
  </si>
  <si>
    <t>370,521 млн.руб.без НДС</t>
  </si>
  <si>
    <t>435,728 млн.руб.с НДС</t>
  </si>
  <si>
    <t>З</t>
  </si>
  <si>
    <t xml:space="preserve">01.09.2015
01.09.2016
01.09.2017
01.09.2018
01.09.2019
</t>
  </si>
  <si>
    <t xml:space="preserve">01.11.2015
01.11.2016
01.11.2017
01.11.2018
01.11.2019
</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</si>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</sst>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0.0"/>
    <numFmt numFmtId="170" formatCode="#,##0.000"/>
    <numFmt numFmtId="171" formatCode="#,##0.00000"/>
    <numFmt numFmtId="172" formatCode="0.00000000"/>
    <numFmt numFmtId="173" formatCode="0.0000000"/>
    <numFmt numFmtId="174" formatCode="0.00000"/>
    <numFmt numFmtId="175" formatCode="General_)"/>
    <numFmt numFmtId="176" formatCode="0.0%"/>
    <numFmt numFmtId="177" formatCode="_-* #,##0\ _₽_-;\-* #,##0\ _₽_-;_-* &quot;-&quot;??\ _₽_-;_-@_-"/>
    <numFmt numFmtId="178" formatCode="_-* #,##0.0000\ _₽_-;\-* #,##0.0000\ _₽_-;_-* &quot;-&quot;????\ _₽_-;_-@_-"/>
    <numFmt numFmtId="179" formatCode="#,##0.000000_ ;\-#,##0.000000\ "/>
    <numFmt numFmtId="180" formatCode="0.0000"/>
    <numFmt numFmtId="181" formatCode="0.0000000000"/>
    <numFmt numFmtId="182" formatCode="_-* #,##0.0000\ _₽_-;\-* #,##0.0000\ _₽_-;_-* &quot;-&quot;??\ _₽_-;_-@_-"/>
    <numFmt numFmtId="183" formatCode="_-* #,##0.000000\ _₽_-;\-* #,##0.000000\ _₽_-;_-* &quot;-&quot;??\ _₽_-;_-@_-"/>
    <numFmt numFmtId="184" formatCode="_-* #,##0.0000000\ _₽_-;\-* #,##0.0000000\ _₽_-;_-* &quot;-&quot;??\ _₽_-;_-@_-"/>
  </numFmts>
  <fonts count="6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9"/>
      <color rgb="FF000000"/>
      <name val="Times New Roman"/>
      <family val="1"/>
      <charset val="204"/>
    </font>
    <font>
      <sz val="9"/>
      <color rgb="FF000000"/>
      <name val="Times New Roman"/>
      <family val="1"/>
      <charset val="204"/>
    </font>
    <font>
      <sz val="10"/>
      <name val="Courier"/>
      <family val="3"/>
    </font>
    <font>
      <sz val="10"/>
      <name val="Times New Roman"/>
      <family val="1"/>
      <charset val="204"/>
    </font>
    <font>
      <sz val="11"/>
      <color theme="1"/>
      <name val="Times New Roman"/>
      <family val="1"/>
      <charset val="204"/>
    </font>
    <font>
      <b/>
      <sz val="11"/>
      <color theme="1"/>
      <name val="Calibri"/>
      <family val="2"/>
      <charset val="204"/>
      <scheme val="minor"/>
    </font>
    <font>
      <sz val="10"/>
      <color theme="1"/>
      <name val="Times New Roman"/>
      <family val="1"/>
      <charset val="204"/>
    </font>
    <font>
      <b/>
      <sz val="10"/>
      <color rgb="FF000000"/>
      <name val="Times New Roman"/>
      <family val="1"/>
      <charset val="204"/>
    </font>
    <font>
      <sz val="10"/>
      <color rgb="FF000000"/>
      <name val="Times New Roman"/>
      <family val="1"/>
      <charset val="204"/>
    </font>
    <font>
      <b/>
      <sz val="11"/>
      <color theme="1"/>
      <name val="Times New Roman"/>
      <family val="1"/>
      <charset val="204"/>
    </font>
    <font>
      <b/>
      <sz val="10"/>
      <color theme="1"/>
      <name val="Calibri"/>
      <family val="2"/>
      <charset val="204"/>
      <scheme val="minor"/>
    </font>
    <font>
      <sz val="11"/>
      <color rgb="FFFF0000"/>
      <name val="Calibri"/>
      <family val="2"/>
      <charset val="204"/>
      <scheme val="minor"/>
    </font>
    <font>
      <sz val="11"/>
      <color rgb="FF000000"/>
      <name val="Times New Roman"/>
      <family val="1"/>
      <charset val="204"/>
    </font>
    <font>
      <sz val="11"/>
      <color theme="1"/>
      <name val="Calibri"/>
      <family val="2"/>
      <charset val="204"/>
    </font>
  </fonts>
  <fills count="27">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theme="7" tint="0.79998168889431442"/>
        <bgColor indexed="64"/>
      </patternFill>
    </fill>
  </fills>
  <borders count="52">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rgb="FF000000"/>
      </top>
      <bottom style="thin">
        <color rgb="FF000000"/>
      </bottom>
      <diagonal/>
    </border>
    <border>
      <left style="thin">
        <color rgb="FF000000"/>
      </left>
      <right style="medium">
        <color rgb="FF000000"/>
      </right>
      <top style="medium">
        <color rgb="FF000000"/>
      </top>
      <bottom style="thin">
        <color indexed="64"/>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indexed="64"/>
      </top>
      <bottom style="thin">
        <color indexed="64"/>
      </bottom>
      <diagonal/>
    </border>
  </borders>
  <cellStyleXfs count="248">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8" applyNumberFormat="0" applyAlignment="0" applyProtection="0"/>
    <xf numFmtId="0" fontId="30" fillId="21" borderId="9" applyNumberFormat="0" applyAlignment="0" applyProtection="0"/>
    <xf numFmtId="0" fontId="31" fillId="21" borderId="8" applyNumberFormat="0" applyAlignment="0" applyProtection="0"/>
    <xf numFmtId="0" fontId="32" fillId="0" borderId="0" applyBorder="0">
      <alignment horizontal="center" vertical="center" wrapText="1"/>
    </xf>
    <xf numFmtId="0" fontId="33" fillId="0" borderId="10" applyNumberFormat="0" applyFill="0" applyAlignment="0" applyProtection="0"/>
    <xf numFmtId="0" fontId="34" fillId="0" borderId="11" applyNumberFormat="0" applyFill="0" applyAlignment="0" applyProtection="0"/>
    <xf numFmtId="0" fontId="35" fillId="0" borderId="12" applyNumberFormat="0" applyFill="0" applyAlignment="0" applyProtection="0"/>
    <xf numFmtId="0" fontId="35" fillId="0" borderId="0" applyNumberFormat="0" applyFill="0" applyBorder="0" applyAlignment="0" applyProtection="0"/>
    <xf numFmtId="0" fontId="36" fillId="0" borderId="13" applyNumberFormat="0" applyFill="0" applyAlignment="0" applyProtection="0"/>
    <xf numFmtId="0" fontId="37" fillId="22" borderId="14"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15"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16"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43" fontId="24" fillId="0" borderId="0" applyFont="0" applyFill="0" applyBorder="0" applyAlignment="0" applyProtection="0"/>
    <xf numFmtId="0" fontId="25" fillId="0" borderId="0"/>
    <xf numFmtId="175" fontId="51" fillId="0" borderId="0"/>
    <xf numFmtId="43" fontId="24" fillId="0" borderId="0" applyFont="0" applyFill="0" applyBorder="0" applyAlignment="0" applyProtection="0"/>
    <xf numFmtId="0" fontId="9" fillId="0" borderId="0"/>
  </cellStyleXfs>
  <cellXfs count="36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 fillId="0" borderId="2"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3" xfId="2" applyFont="1" applyFill="1" applyBorder="1" applyAlignment="1">
      <alignment horizontal="center" vertical="center" wrapText="1"/>
    </xf>
    <xf numFmtId="4" fontId="12" fillId="0" borderId="2" xfId="2" applyNumberFormat="1" applyFont="1" applyFill="1" applyBorder="1" applyAlignment="1">
      <alignment horizontal="center" vertical="center" textRotation="90" wrapText="1"/>
    </xf>
    <xf numFmtId="0" fontId="12" fillId="0" borderId="2" xfId="2" applyFont="1" applyFill="1" applyBorder="1" applyAlignment="1">
      <alignment horizontal="center" vertical="center" textRotation="90" wrapText="1"/>
    </xf>
    <xf numFmtId="0" fontId="12" fillId="0" borderId="2" xfId="2" applyNumberFormat="1" applyFont="1" applyFill="1" applyBorder="1" applyAlignment="1">
      <alignment horizontal="center" vertical="center" wrapText="1"/>
    </xf>
    <xf numFmtId="49" fontId="12" fillId="0" borderId="2" xfId="2" applyNumberFormat="1" applyFont="1" applyFill="1" applyBorder="1" applyAlignment="1">
      <alignment horizontal="center" vertical="center" wrapText="1"/>
    </xf>
    <xf numFmtId="0" fontId="12" fillId="0" borderId="2" xfId="2" applyFont="1" applyFill="1" applyBorder="1" applyAlignment="1">
      <alignment horizontal="left" vertical="center" wrapText="1"/>
    </xf>
    <xf numFmtId="49" fontId="10" fillId="0" borderId="2" xfId="2" applyNumberFormat="1" applyFont="1" applyFill="1" applyBorder="1" applyAlignment="1">
      <alignment horizontal="center" vertical="center" wrapText="1"/>
    </xf>
    <xf numFmtId="0" fontId="10" fillId="0" borderId="2" xfId="2" applyFont="1" applyFill="1" applyBorder="1" applyAlignment="1">
      <alignment horizontal="left" vertical="center" wrapText="1"/>
    </xf>
    <xf numFmtId="4" fontId="12" fillId="0" borderId="2" xfId="2" applyNumberFormat="1" applyFont="1" applyFill="1" applyBorder="1" applyAlignment="1">
      <alignment horizontal="center" vertical="center" wrapText="1"/>
    </xf>
    <xf numFmtId="4" fontId="10" fillId="0" borderId="2"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2" xfId="2" applyNumberFormat="1" applyFont="1" applyFill="1" applyBorder="1" applyAlignment="1">
      <alignment horizontal="center" vertical="center" wrapText="1"/>
    </xf>
    <xf numFmtId="0" fontId="21" fillId="0" borderId="2" xfId="5" applyFont="1" applyFill="1" applyBorder="1" applyAlignment="1">
      <alignment horizontal="left" vertical="center" wrapText="1"/>
    </xf>
    <xf numFmtId="4" fontId="10" fillId="0" borderId="2" xfId="7" applyNumberFormat="1" applyFont="1" applyFill="1" applyBorder="1" applyAlignment="1">
      <alignment horizontal="center" vertical="center" wrapText="1"/>
    </xf>
    <xf numFmtId="0" fontId="10" fillId="0" borderId="2"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 xfId="5" applyNumberFormat="1" applyFont="1" applyFill="1" applyBorder="1" applyAlignment="1">
      <alignment horizontal="center" vertical="center" wrapText="1"/>
    </xf>
    <xf numFmtId="4" fontId="21" fillId="0" borderId="2" xfId="5" applyNumberFormat="1" applyFont="1" applyFill="1" applyBorder="1" applyAlignment="1">
      <alignment horizontal="center" vertical="center" wrapText="1"/>
    </xf>
    <xf numFmtId="2" fontId="21" fillId="0" borderId="2" xfId="5" applyNumberFormat="1" applyFont="1" applyFill="1" applyBorder="1" applyAlignment="1">
      <alignment horizontal="center" vertical="center" wrapText="1"/>
    </xf>
    <xf numFmtId="0" fontId="10" fillId="0" borderId="2" xfId="2" applyFont="1" applyFill="1" applyBorder="1" applyAlignment="1">
      <alignment horizontal="center" vertical="center" wrapText="1"/>
    </xf>
    <xf numFmtId="4" fontId="10" fillId="0" borderId="2" xfId="2" applyNumberFormat="1" applyFont="1" applyFill="1" applyBorder="1" applyAlignment="1">
      <alignment horizontal="left" vertical="center" wrapText="1"/>
    </xf>
    <xf numFmtId="4" fontId="10" fillId="0" borderId="2" xfId="2" applyNumberFormat="1" applyFont="1" applyFill="1" applyBorder="1" applyAlignment="1">
      <alignment horizontal="center" vertical="center"/>
    </xf>
    <xf numFmtId="0" fontId="21" fillId="0" borderId="2" xfId="5" applyFont="1" applyFill="1" applyBorder="1" applyAlignment="1">
      <alignment horizontal="center" vertical="center" wrapText="1"/>
    </xf>
    <xf numFmtId="0" fontId="23" fillId="0" borderId="2" xfId="5" applyFont="1" applyFill="1" applyBorder="1" applyAlignment="1">
      <alignment horizontal="left" vertical="center" wrapText="1"/>
    </xf>
    <xf numFmtId="0" fontId="21" fillId="0" borderId="7" xfId="5" applyFont="1" applyFill="1" applyBorder="1" applyAlignment="1">
      <alignment horizontal="left" vertical="center" wrapText="1"/>
    </xf>
    <xf numFmtId="2" fontId="10" fillId="0" borderId="2"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 fillId="0" borderId="2" xfId="241" applyNumberFormat="1" applyFont="1" applyBorder="1" applyAlignment="1">
      <alignment horizontal="left" vertical="center" wrapText="1"/>
    </xf>
    <xf numFmtId="3" fontId="1" fillId="0" borderId="2" xfId="241" applyNumberFormat="1" applyFont="1" applyBorder="1" applyAlignment="1">
      <alignment horizontal="right" vertical="center" wrapText="1"/>
    </xf>
    <xf numFmtId="169" fontId="1" fillId="0" borderId="2" xfId="241" applyNumberFormat="1" applyFont="1" applyBorder="1" applyAlignment="1">
      <alignment horizontal="right" vertical="center" wrapText="1"/>
    </xf>
    <xf numFmtId="1" fontId="1" fillId="0" borderId="2" xfId="241" applyNumberFormat="1" applyFont="1" applyBorder="1" applyAlignment="1">
      <alignment horizontal="right" vertical="center" wrapText="1"/>
    </xf>
    <xf numFmtId="170" fontId="1" fillId="0" borderId="2" xfId="241" applyNumberFormat="1" applyFont="1" applyBorder="1" applyAlignment="1">
      <alignment horizontal="right" vertical="center" wrapText="1"/>
    </xf>
    <xf numFmtId="171" fontId="1" fillId="0" borderId="2" xfId="241" applyNumberFormat="1" applyFont="1" applyBorder="1" applyAlignment="1">
      <alignment horizontal="right" vertical="center" wrapText="1"/>
    </xf>
    <xf numFmtId="1" fontId="1" fillId="0" borderId="2" xfId="241" applyNumberFormat="1" applyFont="1" applyBorder="1" applyAlignment="1">
      <alignment horizontal="left" vertical="center" wrapText="1"/>
    </xf>
    <xf numFmtId="0" fontId="1" fillId="0" borderId="1" xfId="0" applyFont="1" applyBorder="1" applyAlignment="1">
      <alignment horizontal="left" wrapText="1"/>
    </xf>
    <xf numFmtId="0" fontId="0" fillId="0" borderId="0" xfId="0" applyAlignment="1"/>
    <xf numFmtId="0" fontId="0" fillId="0" borderId="0" xfId="0" applyAlignment="1">
      <alignment horizontal="right"/>
    </xf>
    <xf numFmtId="0" fontId="1" fillId="0" borderId="0" xfId="0" applyFont="1" applyAlignment="1">
      <alignment horizontal="right"/>
    </xf>
    <xf numFmtId="10" fontId="50" fillId="0" borderId="2" xfId="0" applyNumberFormat="1" applyFont="1" applyBorder="1" applyAlignment="1">
      <alignment horizontal="center" vertical="center"/>
    </xf>
    <xf numFmtId="3" fontId="50" fillId="0" borderId="2" xfId="0" applyNumberFormat="1" applyFont="1" applyBorder="1" applyAlignment="1">
      <alignment horizontal="center" vertical="center"/>
    </xf>
    <xf numFmtId="3" fontId="50" fillId="0" borderId="2" xfId="243" applyNumberFormat="1" applyFont="1" applyBorder="1" applyAlignment="1">
      <alignment horizontal="center" vertical="center"/>
    </xf>
    <xf numFmtId="0" fontId="0" fillId="0" borderId="0" xfId="0" applyAlignment="1">
      <alignment horizontal="center"/>
    </xf>
    <xf numFmtId="0" fontId="0" fillId="0" borderId="0" xfId="0"/>
    <xf numFmtId="0" fontId="0" fillId="0" borderId="2" xfId="0" applyBorder="1"/>
    <xf numFmtId="0" fontId="50" fillId="0" borderId="2" xfId="0" applyFont="1" applyBorder="1" applyAlignment="1">
      <alignment horizontal="justify" vertical="center"/>
    </xf>
    <xf numFmtId="0" fontId="52" fillId="0" borderId="2" xfId="244" applyFont="1" applyFill="1" applyBorder="1" applyAlignment="1" applyProtection="1">
      <alignment vertical="center"/>
    </xf>
    <xf numFmtId="175" fontId="52" fillId="0" borderId="2" xfId="245" applyFont="1" applyFill="1" applyBorder="1" applyAlignment="1" applyProtection="1">
      <alignment horizontal="left" vertical="center"/>
    </xf>
    <xf numFmtId="49" fontId="52" fillId="0" borderId="2" xfId="0" applyNumberFormat="1" applyFont="1" applyFill="1" applyBorder="1" applyAlignment="1" applyProtection="1">
      <alignment vertical="center"/>
    </xf>
    <xf numFmtId="0" fontId="53" fillId="0" borderId="2" xfId="0" applyFont="1" applyFill="1" applyBorder="1" applyAlignment="1">
      <alignment vertical="center"/>
    </xf>
    <xf numFmtId="2" fontId="52" fillId="0" borderId="2" xfId="0" applyNumberFormat="1" applyFont="1" applyFill="1" applyBorder="1" applyAlignment="1">
      <alignment horizontal="left" vertical="center" wrapText="1"/>
    </xf>
    <xf numFmtId="0" fontId="53" fillId="0" borderId="2" xfId="0" applyFont="1" applyFill="1" applyBorder="1"/>
    <xf numFmtId="0" fontId="52" fillId="0" borderId="2" xfId="0" applyFont="1" applyFill="1" applyBorder="1"/>
    <xf numFmtId="0" fontId="1" fillId="0" borderId="1" xfId="0" applyFont="1" applyBorder="1" applyAlignment="1">
      <alignment horizontal="left" wrapText="1"/>
    </xf>
    <xf numFmtId="0" fontId="1" fillId="0" borderId="2" xfId="0" applyFont="1" applyFill="1" applyBorder="1" applyAlignment="1">
      <alignment horizontal="center" wrapText="1"/>
    </xf>
    <xf numFmtId="0" fontId="1" fillId="0" borderId="1" xfId="0" applyFont="1" applyFill="1" applyBorder="1" applyAlignment="1">
      <alignment horizontal="center" wrapText="1"/>
    </xf>
    <xf numFmtId="0" fontId="0" fillId="0" borderId="0" xfId="0" applyBorder="1" applyAlignment="1">
      <alignment horizontal="center"/>
    </xf>
    <xf numFmtId="0" fontId="55" fillId="0" borderId="0" xfId="0" applyFont="1"/>
    <xf numFmtId="0" fontId="55" fillId="0" borderId="0" xfId="0" applyFont="1" applyAlignment="1">
      <alignment horizontal="center" vertical="center"/>
    </xf>
    <xf numFmtId="177" fontId="55" fillId="0" borderId="0" xfId="246" applyNumberFormat="1" applyFont="1"/>
    <xf numFmtId="177" fontId="0" fillId="0" borderId="0" xfId="0" applyNumberFormat="1"/>
    <xf numFmtId="0" fontId="50" fillId="0" borderId="2" xfId="0" applyFont="1" applyFill="1" applyBorder="1" applyAlignment="1">
      <alignment horizontal="justify" vertical="center"/>
    </xf>
    <xf numFmtId="9" fontId="53" fillId="0" borderId="2" xfId="6" applyFont="1" applyBorder="1"/>
    <xf numFmtId="9" fontId="53" fillId="0" borderId="2" xfId="6" applyFont="1" applyFill="1" applyBorder="1"/>
    <xf numFmtId="3" fontId="49" fillId="0" borderId="2" xfId="243" applyNumberFormat="1" applyFont="1" applyBorder="1" applyAlignment="1">
      <alignment horizontal="center" vertical="center"/>
    </xf>
    <xf numFmtId="9" fontId="58" fillId="0" borderId="2" xfId="6" applyFont="1" applyBorder="1"/>
    <xf numFmtId="176" fontId="58" fillId="0" borderId="2" xfId="6" applyNumberFormat="1" applyFont="1" applyFill="1" applyBorder="1"/>
    <xf numFmtId="177" fontId="54" fillId="0" borderId="0" xfId="246" applyNumberFormat="1" applyFont="1" applyAlignment="1">
      <alignment horizontal="center"/>
    </xf>
    <xf numFmtId="176" fontId="54" fillId="0" borderId="0" xfId="6" applyNumberFormat="1" applyFont="1" applyAlignment="1">
      <alignment horizontal="center"/>
    </xf>
    <xf numFmtId="177" fontId="59" fillId="0" borderId="0" xfId="246" applyNumberFormat="1" applyFont="1" applyAlignment="1">
      <alignment horizontal="center"/>
    </xf>
    <xf numFmtId="0" fontId="54" fillId="0" borderId="0" xfId="0" applyFont="1"/>
    <xf numFmtId="176" fontId="54" fillId="0" borderId="0" xfId="6" applyNumberFormat="1" applyFont="1"/>
    <xf numFmtId="177" fontId="0" fillId="0" borderId="0" xfId="0" applyNumberFormat="1" applyAlignment="1">
      <alignment horizontal="center"/>
    </xf>
    <xf numFmtId="1" fontId="54" fillId="0" borderId="0" xfId="0" applyNumberFormat="1" applyFont="1"/>
    <xf numFmtId="0" fontId="0" fillId="0" borderId="0" xfId="0" applyFill="1" applyBorder="1"/>
    <xf numFmtId="3" fontId="0" fillId="0" borderId="0" xfId="0" applyNumberFormat="1"/>
    <xf numFmtId="170" fontId="0" fillId="0" borderId="0" xfId="0" applyNumberFormat="1"/>
    <xf numFmtId="4" fontId="0" fillId="0" borderId="0" xfId="0" applyNumberFormat="1"/>
    <xf numFmtId="0" fontId="24" fillId="0" borderId="0" xfId="178"/>
    <xf numFmtId="43" fontId="60" fillId="0" borderId="0" xfId="243" applyFont="1"/>
    <xf numFmtId="0" fontId="60" fillId="0" borderId="0" xfId="178" applyFont="1"/>
    <xf numFmtId="0" fontId="61" fillId="0" borderId="2" xfId="178" applyFont="1" applyBorder="1" applyAlignment="1">
      <alignment vertical="center" wrapText="1"/>
    </xf>
    <xf numFmtId="0" fontId="61" fillId="0" borderId="2" xfId="178" applyFont="1" applyBorder="1" applyAlignment="1">
      <alignment horizontal="center" vertical="center" wrapText="1"/>
    </xf>
    <xf numFmtId="0" fontId="53" fillId="0" borderId="2" xfId="178" applyFont="1" applyBorder="1" applyAlignment="1">
      <alignment horizontal="center" vertical="center" wrapText="1"/>
    </xf>
    <xf numFmtId="0" fontId="62" fillId="25" borderId="2" xfId="178" applyFont="1" applyFill="1" applyBorder="1" applyAlignment="1">
      <alignment horizontal="center" vertical="center" wrapText="1"/>
    </xf>
    <xf numFmtId="1" fontId="24" fillId="26" borderId="2" xfId="178" applyNumberFormat="1" applyFill="1" applyBorder="1" applyAlignment="1">
      <alignment horizontal="center" vertical="center" wrapText="1"/>
    </xf>
    <xf numFmtId="0" fontId="24" fillId="0" borderId="0" xfId="178" applyAlignment="1">
      <alignment horizontal="center" vertical="center" wrapText="1"/>
    </xf>
    <xf numFmtId="0" fontId="24" fillId="2" borderId="0" xfId="178" applyFill="1" applyBorder="1" applyAlignment="1">
      <alignment horizontal="center" vertical="center"/>
    </xf>
    <xf numFmtId="178" fontId="24" fillId="0" borderId="0" xfId="178" applyNumberFormat="1"/>
    <xf numFmtId="179" fontId="53" fillId="0" borderId="2" xfId="178" applyNumberFormat="1" applyFont="1" applyBorder="1" applyAlignment="1">
      <alignment horizontal="center" vertical="center" wrapText="1"/>
    </xf>
    <xf numFmtId="4" fontId="24" fillId="25" borderId="2" xfId="178" applyNumberFormat="1" applyFill="1" applyBorder="1" applyAlignment="1">
      <alignment horizontal="center" vertical="center" wrapText="1"/>
    </xf>
    <xf numFmtId="4" fontId="24" fillId="26" borderId="2" xfId="178" applyNumberFormat="1" applyFill="1" applyBorder="1" applyAlignment="1">
      <alignment horizontal="center" vertical="center" wrapText="1"/>
    </xf>
    <xf numFmtId="0" fontId="24" fillId="2" borderId="0" xfId="178" applyNumberFormat="1" applyFill="1" applyBorder="1" applyAlignment="1">
      <alignment horizontal="center" vertical="center" wrapText="1"/>
    </xf>
    <xf numFmtId="0" fontId="54" fillId="0" borderId="0" xfId="178" applyFont="1"/>
    <xf numFmtId="0" fontId="1" fillId="0" borderId="1" xfId="0" applyFont="1" applyBorder="1" applyAlignment="1">
      <alignment horizontal="left" vertical="center" wrapText="1"/>
    </xf>
    <xf numFmtId="170" fontId="1" fillId="0" borderId="1" xfId="0" applyNumberFormat="1" applyFont="1" applyBorder="1" applyAlignment="1">
      <alignment horizontal="right" vertical="center" wrapText="1"/>
    </xf>
    <xf numFmtId="171"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3" fontId="1" fillId="0" borderId="36" xfId="0" applyNumberFormat="1" applyFont="1" applyBorder="1" applyAlignment="1">
      <alignment horizontal="right" wrapText="1"/>
    </xf>
    <xf numFmtId="166" fontId="1" fillId="0" borderId="22" xfId="0" applyNumberFormat="1" applyFont="1" applyBorder="1" applyAlignment="1">
      <alignment horizontal="right" wrapText="1"/>
    </xf>
    <xf numFmtId="1" fontId="1" fillId="0" borderId="22" xfId="0" applyNumberFormat="1" applyFont="1" applyBorder="1" applyAlignment="1">
      <alignment horizontal="right" wrapText="1"/>
    </xf>
    <xf numFmtId="3" fontId="1" fillId="0" borderId="22" xfId="0" applyNumberFormat="1" applyFont="1" applyBorder="1" applyAlignment="1">
      <alignment horizontal="right" wrapText="1"/>
    </xf>
    <xf numFmtId="165" fontId="1" fillId="0" borderId="22" xfId="0" applyNumberFormat="1" applyFont="1" applyBorder="1" applyAlignment="1">
      <alignment horizontal="right" wrapText="1"/>
    </xf>
    <xf numFmtId="0" fontId="1" fillId="0" borderId="23" xfId="0" applyFont="1" applyBorder="1" applyAlignment="1">
      <alignment horizontal="left" wrapText="1"/>
    </xf>
    <xf numFmtId="0" fontId="0" fillId="0" borderId="1" xfId="0" applyBorder="1" applyAlignment="1">
      <alignment horizontal="left"/>
    </xf>
    <xf numFmtId="0" fontId="0" fillId="0" borderId="39" xfId="0" applyBorder="1" applyAlignment="1">
      <alignment horizontal="left"/>
    </xf>
    <xf numFmtId="0" fontId="1" fillId="0" borderId="42" xfId="0" applyFont="1" applyBorder="1" applyAlignment="1">
      <alignment horizontal="left" wrapText="1"/>
    </xf>
    <xf numFmtId="0" fontId="1" fillId="0" borderId="43" xfId="0" applyFont="1" applyBorder="1" applyAlignment="1">
      <alignment horizontal="left" wrapText="1"/>
    </xf>
    <xf numFmtId="0" fontId="1" fillId="0" borderId="41" xfId="0" applyFont="1" applyBorder="1" applyAlignment="1">
      <alignment horizontal="left" wrapText="1"/>
    </xf>
    <xf numFmtId="0" fontId="0" fillId="0" borderId="41" xfId="0" applyBorder="1" applyAlignment="1">
      <alignment horizontal="left"/>
    </xf>
    <xf numFmtId="0" fontId="0" fillId="0" borderId="44" xfId="0" applyBorder="1" applyAlignment="1">
      <alignment horizontal="left"/>
    </xf>
    <xf numFmtId="43" fontId="0" fillId="0" borderId="0" xfId="0" applyNumberFormat="1" applyAlignment="1">
      <alignment horizontal="center"/>
    </xf>
    <xf numFmtId="0" fontId="1" fillId="0" borderId="1" xfId="0" applyFont="1" applyBorder="1" applyAlignment="1">
      <alignment horizontal="left" vertical="center" wrapText="1"/>
    </xf>
    <xf numFmtId="0" fontId="52" fillId="0" borderId="45" xfId="244" applyFont="1" applyFill="1" applyBorder="1" applyAlignment="1" applyProtection="1">
      <alignment vertical="center"/>
    </xf>
    <xf numFmtId="175" fontId="52" fillId="0" borderId="46" xfId="245" applyFont="1" applyFill="1" applyBorder="1" applyAlignment="1" applyProtection="1">
      <alignment horizontal="left" vertical="center"/>
    </xf>
    <xf numFmtId="0" fontId="52" fillId="0" borderId="47" xfId="244" applyFont="1" applyFill="1" applyBorder="1" applyAlignment="1" applyProtection="1">
      <alignment vertical="center"/>
    </xf>
    <xf numFmtId="0" fontId="52" fillId="0" borderId="2" xfId="244" applyFont="1" applyFill="1" applyBorder="1" applyAlignment="1" applyProtection="1">
      <alignment horizontal="left" vertical="center"/>
    </xf>
    <xf numFmtId="3" fontId="50" fillId="0" borderId="2" xfId="243" applyNumberFormat="1" applyFont="1" applyFill="1" applyBorder="1" applyAlignment="1">
      <alignment horizontal="center" vertical="center"/>
    </xf>
    <xf numFmtId="3" fontId="50" fillId="0" borderId="2" xfId="0" applyNumberFormat="1" applyFont="1" applyFill="1" applyBorder="1" applyAlignment="1">
      <alignment horizontal="center" vertical="center"/>
    </xf>
    <xf numFmtId="10" fontId="50" fillId="0" borderId="2" xfId="0" applyNumberFormat="1" applyFont="1" applyFill="1" applyBorder="1" applyAlignment="1">
      <alignment horizontal="center" vertical="center"/>
    </xf>
    <xf numFmtId="0" fontId="0" fillId="0" borderId="2" xfId="0" applyFill="1" applyBorder="1"/>
    <xf numFmtId="0" fontId="57" fillId="0" borderId="7" xfId="0" applyFont="1" applyFill="1" applyBorder="1" applyAlignment="1">
      <alignment horizontal="center" vertical="center" wrapText="1"/>
    </xf>
    <xf numFmtId="0" fontId="57" fillId="0" borderId="2" xfId="0" applyFont="1" applyFill="1" applyBorder="1" applyAlignment="1">
      <alignment horizontal="center" vertical="center" wrapText="1"/>
    </xf>
    <xf numFmtId="0" fontId="57" fillId="0" borderId="45" xfId="0" applyFont="1" applyBorder="1" applyAlignment="1">
      <alignment horizontal="center" vertical="center" wrapText="1"/>
    </xf>
    <xf numFmtId="0" fontId="1" fillId="0" borderId="1" xfId="0" applyFont="1" applyBorder="1" applyAlignment="1">
      <alignment horizontal="left" wrapText="1"/>
    </xf>
    <xf numFmtId="0" fontId="1" fillId="0" borderId="2" xfId="241" applyNumberFormat="1" applyFont="1" applyBorder="1" applyAlignment="1">
      <alignment horizontal="left" vertical="center" wrapText="1"/>
    </xf>
    <xf numFmtId="0" fontId="1" fillId="0" borderId="1" xfId="0" applyFont="1" applyBorder="1" applyAlignment="1">
      <alignment horizontal="left" wrapText="1"/>
    </xf>
    <xf numFmtId="0" fontId="1" fillId="0" borderId="22" xfId="0" applyFont="1" applyBorder="1" applyAlignment="1">
      <alignment horizontal="left" wrapText="1"/>
    </xf>
    <xf numFmtId="0" fontId="1" fillId="0" borderId="22" xfId="0" applyFont="1" applyBorder="1" applyAlignment="1">
      <alignment horizontal="right" wrapText="1"/>
    </xf>
    <xf numFmtId="0" fontId="1" fillId="0" borderId="36" xfId="0" applyFont="1" applyBorder="1" applyAlignment="1">
      <alignment horizontal="left" wrapText="1"/>
    </xf>
    <xf numFmtId="0" fontId="1" fillId="0" borderId="0" xfId="0" applyFont="1" applyAlignment="1">
      <alignment horizontal="left" wrapText="1"/>
    </xf>
    <xf numFmtId="0" fontId="1" fillId="0" borderId="22" xfId="0" applyFont="1" applyBorder="1" applyAlignment="1">
      <alignment horizontal="left" wrapText="1"/>
    </xf>
    <xf numFmtId="0" fontId="1" fillId="0" borderId="22" xfId="0" applyFont="1" applyBorder="1" applyAlignment="1">
      <alignment horizontal="right" wrapText="1"/>
    </xf>
    <xf numFmtId="0" fontId="10" fillId="0" borderId="0" xfId="2" applyFont="1" applyFill="1" applyAlignment="1">
      <alignment horizontal="center"/>
    </xf>
    <xf numFmtId="0" fontId="12" fillId="0" borderId="2" xfId="2" applyFont="1" applyFill="1" applyBorder="1" applyAlignment="1">
      <alignment horizontal="center" vertical="center" wrapText="1"/>
    </xf>
    <xf numFmtId="4" fontId="12" fillId="0" borderId="3" xfId="2" applyNumberFormat="1" applyFont="1" applyFill="1" applyBorder="1" applyAlignment="1">
      <alignment horizontal="center" vertical="center" wrapText="1"/>
    </xf>
    <xf numFmtId="9" fontId="1" fillId="0" borderId="45" xfId="6" applyFont="1" applyBorder="1" applyAlignment="1">
      <alignment horizontal="right" wrapText="1"/>
    </xf>
    <xf numFmtId="3" fontId="0" fillId="0" borderId="0" xfId="0" applyNumberFormat="1" applyAlignment="1">
      <alignment horizontal="left"/>
    </xf>
    <xf numFmtId="180" fontId="0" fillId="0" borderId="0" xfId="0" applyNumberFormat="1"/>
    <xf numFmtId="9" fontId="0" fillId="0" borderId="0" xfId="6" applyFont="1" applyAlignment="1">
      <alignment horizontal="left"/>
    </xf>
    <xf numFmtId="181" fontId="0" fillId="0" borderId="0" xfId="0" applyNumberFormat="1" applyAlignment="1">
      <alignment horizontal="left"/>
    </xf>
    <xf numFmtId="182" fontId="0" fillId="0" borderId="0" xfId="0" applyNumberFormat="1"/>
    <xf numFmtId="183" fontId="0" fillId="0" borderId="0" xfId="0" applyNumberFormat="1"/>
    <xf numFmtId="184" fontId="0" fillId="0" borderId="0" xfId="0" applyNumberFormat="1"/>
    <xf numFmtId="174" fontId="1" fillId="0" borderId="0" xfId="0" applyNumberFormat="1" applyFont="1" applyAlignment="1">
      <alignment horizontal="left"/>
    </xf>
    <xf numFmtId="165" fontId="1" fillId="0" borderId="0" xfId="0" applyNumberFormat="1" applyFont="1" applyAlignment="1">
      <alignment horizontal="left"/>
    </xf>
    <xf numFmtId="0" fontId="11" fillId="0" borderId="0" xfId="2" applyFont="1" applyFill="1" applyAlignment="1">
      <alignment horizontal="center" vertical="center"/>
    </xf>
    <xf numFmtId="0" fontId="14" fillId="0" borderId="0" xfId="3" applyFont="1" applyFill="1" applyAlignment="1">
      <alignment vertical="center"/>
    </xf>
    <xf numFmtId="4" fontId="14" fillId="0" borderId="0" xfId="3" applyNumberFormat="1" applyFont="1" applyFill="1" applyAlignment="1">
      <alignment horizontal="center" vertical="center"/>
    </xf>
    <xf numFmtId="0" fontId="14" fillId="0" borderId="0" xfId="3" applyFont="1" applyFill="1" applyAlignment="1">
      <alignment horizontal="center" vertical="center"/>
    </xf>
    <xf numFmtId="0" fontId="15" fillId="0" borderId="0" xfId="3" applyFont="1" applyFill="1" applyAlignment="1">
      <alignment vertical="center"/>
    </xf>
    <xf numFmtId="4" fontId="15" fillId="0" borderId="0" xfId="3" applyNumberFormat="1" applyFont="1" applyFill="1" applyAlignment="1">
      <alignment horizontal="center" vertical="center"/>
    </xf>
    <xf numFmtId="0" fontId="15" fillId="0" borderId="0" xfId="3" applyFont="1" applyFill="1" applyBorder="1" applyAlignment="1">
      <alignment horizontal="center" vertical="center"/>
    </xf>
    <xf numFmtId="0" fontId="15" fillId="0" borderId="0" xfId="3" applyFont="1" applyFill="1" applyAlignment="1">
      <alignment horizontal="center" vertical="center"/>
    </xf>
    <xf numFmtId="0" fontId="18" fillId="0" borderId="0" xfId="4" applyFont="1" applyFill="1" applyAlignment="1"/>
    <xf numFmtId="0" fontId="12" fillId="0" borderId="0" xfId="4" applyFont="1" applyFill="1" applyAlignment="1"/>
    <xf numFmtId="170" fontId="10" fillId="0" borderId="2" xfId="2" applyNumberFormat="1" applyFont="1" applyFill="1" applyBorder="1" applyAlignment="1">
      <alignment horizontal="center" vertical="center"/>
    </xf>
    <xf numFmtId="165" fontId="10" fillId="0" borderId="2" xfId="2" applyNumberFormat="1" applyFont="1" applyFill="1" applyBorder="1" applyAlignment="1">
      <alignment horizontal="center" vertical="center"/>
    </xf>
    <xf numFmtId="0" fontId="10" fillId="0" borderId="2" xfId="2" applyNumberFormat="1" applyFont="1" applyFill="1" applyBorder="1" applyAlignment="1">
      <alignment horizontal="center" vertical="center"/>
    </xf>
    <xf numFmtId="4" fontId="10" fillId="0" borderId="2" xfId="2" applyNumberFormat="1" applyFont="1" applyFill="1" applyBorder="1" applyAlignment="1">
      <alignment horizontal="center"/>
    </xf>
    <xf numFmtId="4" fontId="19" fillId="0" borderId="0" xfId="2" applyNumberFormat="1" applyFont="1" applyFill="1"/>
    <xf numFmtId="4" fontId="10" fillId="0" borderId="0" xfId="2" applyNumberFormat="1" applyFont="1" applyFill="1"/>
    <xf numFmtId="0" fontId="10" fillId="0" borderId="0" xfId="2" applyFont="1" applyFill="1" applyAlignment="1">
      <alignment wrapText="1"/>
    </xf>
    <xf numFmtId="3" fontId="52" fillId="0" borderId="47" xfId="244" applyNumberFormat="1" applyFont="1" applyFill="1" applyBorder="1" applyAlignment="1" applyProtection="1">
      <alignment horizontal="center" vertical="center"/>
    </xf>
    <xf numFmtId="0" fontId="52" fillId="0" borderId="7" xfId="244" applyFont="1" applyFill="1" applyBorder="1" applyAlignment="1" applyProtection="1">
      <alignment horizontal="center" vertical="center"/>
    </xf>
    <xf numFmtId="9" fontId="52" fillId="0" borderId="47" xfId="6" applyFont="1" applyFill="1" applyBorder="1" applyAlignment="1" applyProtection="1">
      <alignment horizontal="right" vertical="center"/>
    </xf>
    <xf numFmtId="9" fontId="52" fillId="0" borderId="7" xfId="6" applyFont="1" applyFill="1" applyBorder="1" applyAlignment="1" applyProtection="1">
      <alignment horizontal="right" vertical="center"/>
    </xf>
    <xf numFmtId="0" fontId="52" fillId="0" borderId="47" xfId="244" applyFont="1" applyFill="1" applyBorder="1" applyAlignment="1" applyProtection="1">
      <alignment horizontal="center" vertical="center"/>
    </xf>
    <xf numFmtId="9" fontId="52" fillId="0" borderId="47" xfId="6" applyFont="1" applyFill="1" applyBorder="1" applyAlignment="1" applyProtection="1">
      <alignment vertical="center"/>
    </xf>
    <xf numFmtId="9" fontId="52" fillId="0" borderId="7" xfId="6" applyFont="1" applyFill="1" applyBorder="1" applyAlignment="1" applyProtection="1">
      <alignment vertical="center"/>
    </xf>
    <xf numFmtId="0" fontId="56" fillId="0" borderId="4" xfId="0" applyFont="1" applyFill="1" applyBorder="1" applyAlignment="1">
      <alignment horizontal="center" vertical="center" wrapText="1"/>
    </xf>
    <xf numFmtId="0" fontId="56" fillId="0" borderId="5" xfId="0" applyFont="1" applyFill="1" applyBorder="1" applyAlignment="1">
      <alignment horizontal="center" vertical="center" wrapText="1"/>
    </xf>
    <xf numFmtId="0" fontId="56" fillId="0" borderId="24" xfId="0" applyFont="1" applyFill="1" applyBorder="1" applyAlignment="1">
      <alignment horizontal="center" vertical="center" wrapText="1"/>
    </xf>
    <xf numFmtId="0" fontId="56" fillId="0" borderId="2" xfId="0" applyFont="1" applyFill="1" applyBorder="1" applyAlignment="1">
      <alignment horizontal="center" vertical="center" wrapText="1"/>
    </xf>
    <xf numFmtId="0" fontId="57" fillId="0" borderId="3" xfId="0" applyFont="1" applyFill="1" applyBorder="1" applyAlignment="1">
      <alignment horizontal="center" vertical="center" wrapText="1"/>
    </xf>
    <xf numFmtId="0" fontId="57" fillId="0" borderId="7" xfId="0" applyFont="1" applyFill="1" applyBorder="1" applyAlignment="1">
      <alignment horizontal="center" vertical="center" wrapText="1"/>
    </xf>
    <xf numFmtId="0" fontId="57" fillId="0" borderId="2" xfId="0" applyFont="1" applyFill="1" applyBorder="1" applyAlignment="1">
      <alignment horizontal="center" vertical="center" wrapText="1"/>
    </xf>
    <xf numFmtId="0" fontId="49" fillId="0" borderId="4" xfId="0" applyFont="1" applyBorder="1" applyAlignment="1">
      <alignment horizontal="center" vertical="center"/>
    </xf>
    <xf numFmtId="0" fontId="49" fillId="0" borderId="24" xfId="0" applyFont="1" applyBorder="1" applyAlignment="1">
      <alignment horizontal="center" vertical="center"/>
    </xf>
    <xf numFmtId="0" fontId="57" fillId="0" borderId="4" xfId="0" applyFont="1" applyBorder="1" applyAlignment="1">
      <alignment horizontal="center" vertical="center" wrapText="1"/>
    </xf>
    <xf numFmtId="0" fontId="57" fillId="0" borderId="25" xfId="0" applyFont="1" applyFill="1" applyBorder="1" applyAlignment="1">
      <alignment horizontal="center" vertical="center"/>
    </xf>
    <xf numFmtId="0" fontId="57" fillId="0" borderId="26" xfId="0" applyFont="1" applyFill="1" applyBorder="1" applyAlignment="1">
      <alignment horizontal="center" vertical="center"/>
    </xf>
    <xf numFmtId="0" fontId="57" fillId="0" borderId="27" xfId="0" applyFont="1" applyFill="1" applyBorder="1" applyAlignment="1">
      <alignment horizontal="center" vertical="center"/>
    </xf>
    <xf numFmtId="0" fontId="57" fillId="0" borderId="4" xfId="0" applyFont="1" applyFill="1" applyBorder="1" applyAlignment="1">
      <alignment horizontal="center" vertical="center"/>
    </xf>
    <xf numFmtId="0" fontId="57" fillId="0" borderId="5" xfId="0" applyFont="1" applyFill="1" applyBorder="1" applyAlignment="1">
      <alignment horizontal="center" vertical="center"/>
    </xf>
    <xf numFmtId="0" fontId="57" fillId="0" borderId="24" xfId="0"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2" xfId="0" applyFont="1" applyBorder="1" applyAlignment="1">
      <alignment horizontal="left" wrapText="1"/>
    </xf>
    <xf numFmtId="0" fontId="1" fillId="0" borderId="22" xfId="0" applyFont="1" applyBorder="1" applyAlignment="1">
      <alignment horizontal="right" wrapText="1"/>
    </xf>
    <xf numFmtId="0" fontId="2" fillId="0" borderId="38" xfId="0" applyFont="1" applyBorder="1" applyAlignment="1">
      <alignment horizontal="left" wrapText="1"/>
    </xf>
    <xf numFmtId="173" fontId="1" fillId="0" borderId="1" xfId="0" applyNumberFormat="1" applyFont="1" applyBorder="1" applyAlignment="1">
      <alignment horizontal="left" wrapText="1"/>
    </xf>
    <xf numFmtId="0" fontId="2" fillId="0" borderId="40" xfId="0" applyFont="1" applyBorder="1" applyAlignment="1">
      <alignment horizontal="left"/>
    </xf>
    <xf numFmtId="173" fontId="1" fillId="0" borderId="41" xfId="0" applyNumberFormat="1" applyFont="1" applyBorder="1" applyAlignment="1">
      <alignment horizontal="left" wrapText="1"/>
    </xf>
    <xf numFmtId="4" fontId="1" fillId="0" borderId="1" xfId="0" applyNumberFormat="1" applyFont="1" applyBorder="1" applyAlignment="1">
      <alignment horizontal="right" wrapText="1"/>
    </xf>
    <xf numFmtId="0" fontId="2" fillId="0" borderId="37" xfId="0" applyFont="1" applyBorder="1" applyAlignment="1">
      <alignment horizontal="left" wrapText="1"/>
    </xf>
    <xf numFmtId="0" fontId="1" fillId="0" borderId="36" xfId="0" applyFont="1" applyBorder="1" applyAlignment="1">
      <alignment horizontal="left" wrapText="1"/>
    </xf>
    <xf numFmtId="0" fontId="2" fillId="0" borderId="32" xfId="0" applyFont="1" applyBorder="1" applyAlignment="1">
      <alignment horizontal="left" wrapText="1"/>
    </xf>
    <xf numFmtId="0" fontId="1" fillId="0" borderId="45" xfId="0" applyNumberFormat="1" applyFont="1" applyBorder="1" applyAlignment="1">
      <alignment horizontal="right" wrapText="1"/>
    </xf>
    <xf numFmtId="0" fontId="1" fillId="0" borderId="34" xfId="0" applyFont="1" applyBorder="1" applyAlignment="1">
      <alignment horizontal="left" wrapText="1"/>
    </xf>
    <xf numFmtId="1" fontId="1" fillId="0" borderId="33" xfId="0" applyNumberFormat="1" applyFont="1" applyBorder="1" applyAlignment="1">
      <alignment horizontal="right" wrapText="1"/>
    </xf>
    <xf numFmtId="0" fontId="1" fillId="0" borderId="35" xfId="0" applyFont="1" applyBorder="1" applyAlignment="1">
      <alignment horizontal="left" wrapText="1"/>
    </xf>
    <xf numFmtId="0" fontId="1" fillId="0" borderId="32" xfId="0" applyFont="1" applyBorder="1" applyAlignment="1">
      <alignment horizontal="left" wrapText="1"/>
    </xf>
    <xf numFmtId="2" fontId="1" fillId="0" borderId="33" xfId="0" applyNumberFormat="1" applyFont="1" applyBorder="1" applyAlignment="1">
      <alignment horizontal="right" wrapText="1"/>
    </xf>
    <xf numFmtId="0" fontId="1" fillId="0" borderId="33" xfId="0" applyFont="1" applyBorder="1" applyAlignment="1">
      <alignment horizontal="right" wrapText="1"/>
    </xf>
    <xf numFmtId="1" fontId="1" fillId="0" borderId="50" xfId="0" applyNumberFormat="1" applyFont="1" applyBorder="1" applyAlignment="1">
      <alignment horizontal="right" wrapText="1"/>
    </xf>
    <xf numFmtId="0" fontId="1" fillId="0" borderId="33" xfId="0" applyFont="1" applyBorder="1" applyAlignment="1">
      <alignment horizontal="left" wrapText="1"/>
    </xf>
    <xf numFmtId="4" fontId="1" fillId="0" borderId="33" xfId="0" applyNumberFormat="1" applyFont="1" applyBorder="1" applyAlignment="1">
      <alignment horizontal="right" wrapText="1"/>
    </xf>
    <xf numFmtId="0" fontId="1" fillId="0" borderId="49" xfId="0" applyFont="1" applyBorder="1" applyAlignment="1">
      <alignment horizontal="right" wrapText="1"/>
    </xf>
    <xf numFmtId="0" fontId="2" fillId="0" borderId="0" xfId="0" applyFont="1" applyAlignment="1">
      <alignment horizontal="left" wrapText="1"/>
    </xf>
    <xf numFmtId="4" fontId="1" fillId="0" borderId="49" xfId="0" applyNumberFormat="1" applyFont="1" applyBorder="1" applyAlignment="1">
      <alignment horizontal="right" wrapText="1"/>
    </xf>
    <xf numFmtId="0" fontId="1" fillId="0" borderId="50" xfId="0" applyFont="1" applyBorder="1" applyAlignment="1">
      <alignment horizontal="right" wrapText="1"/>
    </xf>
    <xf numFmtId="0" fontId="1" fillId="0" borderId="0" xfId="0" applyFont="1" applyAlignment="1">
      <alignment horizontal="left" wrapText="1"/>
    </xf>
    <xf numFmtId="0" fontId="1" fillId="0" borderId="51" xfId="0" applyFont="1" applyBorder="1" applyAlignment="1">
      <alignment horizontal="right" wrapText="1"/>
    </xf>
    <xf numFmtId="173" fontId="1" fillId="0" borderId="33" xfId="0" applyNumberFormat="1" applyFont="1" applyBorder="1" applyAlignment="1">
      <alignment horizontal="left" wrapText="1"/>
    </xf>
    <xf numFmtId="1" fontId="1" fillId="0" borderId="51" xfId="0" applyNumberFormat="1" applyFont="1" applyBorder="1" applyAlignment="1">
      <alignment horizontal="right" wrapText="1"/>
    </xf>
    <xf numFmtId="0" fontId="1" fillId="0" borderId="22" xfId="46" applyFont="1" applyBorder="1" applyAlignment="1">
      <alignment horizontal="left" wrapText="1"/>
    </xf>
    <xf numFmtId="0" fontId="1" fillId="0" borderId="48" xfId="46" applyFont="1" applyBorder="1" applyAlignment="1">
      <alignment horizontal="left" wrapText="1"/>
    </xf>
    <xf numFmtId="0" fontId="1" fillId="0" borderId="23" xfId="46" applyFont="1" applyBorder="1" applyAlignment="1">
      <alignment horizontal="left" wrapText="1"/>
    </xf>
    <xf numFmtId="0" fontId="1" fillId="0" borderId="45" xfId="247" applyNumberFormat="1" applyFont="1" applyBorder="1" applyAlignment="1">
      <alignment horizontal="left" wrapText="1"/>
    </xf>
    <xf numFmtId="3" fontId="1" fillId="0" borderId="45"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Fill="1" applyAlignment="1">
      <alignment horizontal="center" vertical="center"/>
    </xf>
    <xf numFmtId="0" fontId="12" fillId="0" borderId="0" xfId="0" applyFont="1" applyFill="1" applyAlignment="1">
      <alignment horizontal="center" vertical="center"/>
    </xf>
    <xf numFmtId="0" fontId="14" fillId="0" borderId="0" xfId="3" applyFont="1" applyFill="1" applyAlignment="1">
      <alignment horizontal="center" vertical="center"/>
    </xf>
    <xf numFmtId="0" fontId="15" fillId="0" borderId="0" xfId="3" applyFont="1" applyFill="1" applyAlignment="1">
      <alignment horizontal="center" vertical="center"/>
    </xf>
    <xf numFmtId="0" fontId="0" fillId="0" borderId="0" xfId="0" applyFill="1" applyBorder="1" applyAlignment="1">
      <alignment horizontal="center"/>
    </xf>
    <xf numFmtId="0" fontId="15" fillId="0" borderId="0" xfId="3" applyFont="1" applyFill="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3" xfId="2" applyFont="1" applyFill="1" applyBorder="1" applyAlignment="1">
      <alignment horizontal="center" vertical="center" wrapText="1"/>
    </xf>
    <xf numFmtId="0" fontId="12" fillId="0" borderId="6"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2" xfId="2" applyFont="1" applyFill="1" applyBorder="1" applyAlignment="1">
      <alignment horizontal="center" vertical="center"/>
    </xf>
    <xf numFmtId="4" fontId="12" fillId="0" borderId="3" xfId="2" applyNumberFormat="1" applyFont="1" applyFill="1" applyBorder="1" applyAlignment="1">
      <alignment horizontal="center" vertical="center" wrapText="1"/>
    </xf>
    <xf numFmtId="4" fontId="12" fillId="0" borderId="6" xfId="2" applyNumberFormat="1" applyFont="1" applyFill="1" applyBorder="1" applyAlignment="1">
      <alignment horizontal="center" vertical="center" wrapText="1"/>
    </xf>
    <xf numFmtId="4" fontId="12" fillId="0" borderId="7" xfId="2" applyNumberFormat="1" applyFont="1" applyFill="1" applyBorder="1" applyAlignment="1">
      <alignment horizontal="center" vertical="center" wrapText="1"/>
    </xf>
    <xf numFmtId="0" fontId="12" fillId="0" borderId="4" xfId="4" applyFont="1" applyFill="1" applyBorder="1" applyAlignment="1">
      <alignment horizontal="center" vertical="center"/>
    </xf>
    <xf numFmtId="0" fontId="12" fillId="0" borderId="5" xfId="4" applyFont="1" applyFill="1" applyBorder="1" applyAlignment="1">
      <alignment horizontal="center" vertical="center"/>
    </xf>
    <xf numFmtId="0" fontId="12" fillId="0" borderId="2"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3" xfId="241" applyNumberFormat="1" applyFont="1" applyBorder="1" applyAlignment="1">
      <alignment horizontal="left" vertical="center" wrapText="1"/>
    </xf>
    <xf numFmtId="0" fontId="1" fillId="0" borderId="7" xfId="241" applyNumberFormat="1" applyFont="1" applyBorder="1" applyAlignment="1">
      <alignment horizontal="left" vertical="center" wrapText="1"/>
    </xf>
    <xf numFmtId="171" fontId="1" fillId="0" borderId="3" xfId="241" applyNumberFormat="1" applyFont="1" applyBorder="1" applyAlignment="1">
      <alignment horizontal="right" vertical="center" wrapText="1"/>
    </xf>
    <xf numFmtId="0" fontId="1" fillId="0" borderId="7" xfId="241" applyNumberFormat="1" applyFont="1" applyBorder="1" applyAlignment="1">
      <alignment horizontal="right" vertical="center" wrapText="1"/>
    </xf>
    <xf numFmtId="0" fontId="1" fillId="0" borderId="2" xfId="241" applyNumberFormat="1" applyFont="1" applyBorder="1" applyAlignment="1">
      <alignment horizontal="left" vertical="center" wrapText="1"/>
    </xf>
    <xf numFmtId="3" fontId="1" fillId="0" borderId="3" xfId="241" applyNumberFormat="1" applyFont="1" applyBorder="1" applyAlignment="1">
      <alignment horizontal="right" vertical="center" wrapText="1"/>
    </xf>
    <xf numFmtId="1" fontId="1" fillId="0" borderId="3" xfId="241" applyNumberFormat="1" applyFont="1" applyBorder="1" applyAlignment="1">
      <alignment horizontal="left" vertical="center" wrapText="1"/>
    </xf>
    <xf numFmtId="1" fontId="1" fillId="0" borderId="3" xfId="241" applyNumberFormat="1" applyFont="1" applyBorder="1" applyAlignment="1">
      <alignment horizontal="right" vertical="center" wrapText="1"/>
    </xf>
    <xf numFmtId="4" fontId="1" fillId="0" borderId="3" xfId="241"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17" fontId="1" fillId="0" borderId="28" xfId="0" applyNumberFormat="1" applyFont="1" applyBorder="1" applyAlignment="1">
      <alignment horizontal="left" vertical="center" wrapText="1"/>
    </xf>
    <xf numFmtId="3" fontId="1" fillId="0" borderId="28" xfId="0" applyNumberFormat="1" applyFont="1" applyBorder="1" applyAlignment="1">
      <alignment horizontal="right" vertical="center" wrapText="1"/>
    </xf>
    <xf numFmtId="0" fontId="1" fillId="0" borderId="29" xfId="0" applyFont="1" applyBorder="1" applyAlignment="1">
      <alignment horizontal="right" vertical="center" wrapText="1"/>
    </xf>
    <xf numFmtId="171" fontId="1" fillId="0" borderId="28" xfId="0" applyNumberFormat="1" applyFont="1" applyBorder="1" applyAlignment="1">
      <alignment horizontal="right" vertical="center" wrapText="1"/>
    </xf>
    <xf numFmtId="0" fontId="1" fillId="0" borderId="28" xfId="0" applyFont="1" applyBorder="1" applyAlignment="1">
      <alignment horizontal="right" vertical="center" wrapText="1"/>
    </xf>
    <xf numFmtId="4" fontId="1" fillId="0" borderId="28" xfId="0" applyNumberFormat="1" applyFont="1" applyBorder="1" applyAlignment="1">
      <alignment horizontal="right" vertical="center" wrapText="1"/>
    </xf>
    <xf numFmtId="1" fontId="1" fillId="0" borderId="28" xfId="0" applyNumberFormat="1" applyFont="1" applyBorder="1" applyAlignment="1">
      <alignment horizontal="left" vertical="center" wrapText="1"/>
    </xf>
    <xf numFmtId="0" fontId="1" fillId="0" borderId="30" xfId="0" applyFont="1" applyBorder="1" applyAlignment="1">
      <alignment horizontal="left" vertical="center" wrapText="1"/>
    </xf>
    <xf numFmtId="0" fontId="1" fillId="0" borderId="31" xfId="0" applyFont="1" applyBorder="1" applyAlignment="1">
      <alignment horizontal="left" vertical="center" wrapText="1"/>
    </xf>
    <xf numFmtId="171" fontId="1" fillId="0" borderId="30" xfId="0" applyNumberFormat="1" applyFont="1" applyBorder="1" applyAlignment="1">
      <alignment horizontal="right" vertical="center" wrapText="1"/>
    </xf>
    <xf numFmtId="0" fontId="1" fillId="0" borderId="31" xfId="0" applyFont="1" applyBorder="1" applyAlignment="1">
      <alignment horizontal="right" vertical="center" wrapText="1"/>
    </xf>
    <xf numFmtId="1" fontId="1" fillId="0" borderId="30" xfId="0" applyNumberFormat="1" applyFont="1" applyBorder="1" applyAlignment="1">
      <alignment horizontal="right" vertical="center" wrapText="1"/>
    </xf>
    <xf numFmtId="1" fontId="1" fillId="0" borderId="28" xfId="0" applyNumberFormat="1" applyFont="1" applyBorder="1" applyAlignment="1">
      <alignment horizontal="right" vertical="center" wrapText="1"/>
    </xf>
    <xf numFmtId="17" fontId="1" fillId="0" borderId="30" xfId="0" applyNumberFormat="1" applyFont="1" applyBorder="1" applyAlignment="1">
      <alignment horizontal="left" vertical="center" wrapText="1"/>
    </xf>
    <xf numFmtId="3" fontId="1" fillId="0" borderId="30" xfId="0" applyNumberFormat="1" applyFont="1" applyBorder="1" applyAlignment="1">
      <alignment horizontal="right" vertical="center" wrapText="1"/>
    </xf>
    <xf numFmtId="4" fontId="1" fillId="0" borderId="30" xfId="0" applyNumberFormat="1" applyFont="1" applyBorder="1" applyAlignment="1">
      <alignment horizontal="right" vertical="center" wrapText="1"/>
    </xf>
    <xf numFmtId="1" fontId="1" fillId="0" borderId="30" xfId="0" applyNumberFormat="1" applyFont="1" applyBorder="1" applyAlignment="1">
      <alignment horizontal="left" vertical="center" wrapText="1"/>
    </xf>
    <xf numFmtId="0" fontId="7" fillId="0" borderId="6" xfId="242" applyNumberFormat="1" applyFont="1" applyBorder="1" applyAlignment="1">
      <alignment horizontal="left" wrapText="1"/>
    </xf>
    <xf numFmtId="0" fontId="7" fillId="0" borderId="7" xfId="242" applyNumberFormat="1" applyFont="1" applyBorder="1" applyAlignment="1">
      <alignment horizontal="left" wrapText="1"/>
    </xf>
    <xf numFmtId="0" fontId="7" fillId="0" borderId="2" xfId="242" applyNumberFormat="1" applyFont="1" applyBorder="1" applyAlignment="1">
      <alignment horizontal="left" wrapText="1"/>
    </xf>
    <xf numFmtId="0" fontId="1" fillId="0" borderId="1" xfId="0" applyFont="1" applyBorder="1" applyAlignment="1">
      <alignment horizontal="center" wrapText="1"/>
    </xf>
    <xf numFmtId="0" fontId="8" fillId="0" borderId="2" xfId="242" applyNumberFormat="1" applyFont="1" applyBorder="1" applyAlignment="1">
      <alignment horizontal="left" wrapText="1"/>
    </xf>
    <xf numFmtId="9" fontId="1" fillId="0" borderId="2" xfId="6" applyNumberFormat="1" applyFont="1" applyBorder="1" applyAlignment="1">
      <alignment horizontal="center" wrapText="1"/>
    </xf>
    <xf numFmtId="2" fontId="1" fillId="0" borderId="2" xfId="242" applyNumberFormat="1" applyFont="1" applyBorder="1" applyAlignment="1">
      <alignment horizontal="center" wrapText="1"/>
    </xf>
    <xf numFmtId="0" fontId="1" fillId="0" borderId="2" xfId="242" applyNumberFormat="1" applyFont="1" applyBorder="1" applyAlignment="1">
      <alignment horizontal="center" wrapText="1"/>
    </xf>
    <xf numFmtId="0" fontId="7" fillId="0" borderId="3" xfId="242" applyNumberFormat="1" applyFont="1" applyBorder="1" applyAlignment="1">
      <alignment horizontal="left" wrapText="1"/>
    </xf>
    <xf numFmtId="0" fontId="1" fillId="0" borderId="3" xfId="242" applyNumberFormat="1" applyFont="1" applyBorder="1" applyAlignment="1">
      <alignment horizontal="center" wrapText="1"/>
    </xf>
    <xf numFmtId="0" fontId="1" fillId="0" borderId="20" xfId="242" applyNumberFormat="1" applyFont="1" applyBorder="1" applyAlignment="1">
      <alignment horizontal="center" wrapText="1"/>
    </xf>
    <xf numFmtId="0" fontId="1" fillId="0" borderId="0" xfId="242" applyNumberFormat="1" applyFont="1" applyAlignment="1">
      <alignment horizontal="center" wrapText="1"/>
    </xf>
    <xf numFmtId="0" fontId="1" fillId="0" borderId="21" xfId="242" applyNumberFormat="1" applyFont="1" applyBorder="1" applyAlignment="1">
      <alignment horizontal="center" wrapText="1"/>
    </xf>
    <xf numFmtId="0" fontId="1" fillId="0" borderId="17" xfId="242" applyNumberFormat="1" applyFont="1" applyBorder="1" applyAlignment="1">
      <alignment horizontal="center" wrapText="1"/>
    </xf>
    <xf numFmtId="0" fontId="1" fillId="0" borderId="18" xfId="242" applyNumberFormat="1" applyFont="1" applyBorder="1" applyAlignment="1">
      <alignment horizontal="center" wrapText="1"/>
    </xf>
    <xf numFmtId="0" fontId="1" fillId="0" borderId="19" xfId="242" applyNumberFormat="1" applyFont="1" applyBorder="1" applyAlignment="1">
      <alignment horizontal="center" wrapText="1"/>
    </xf>
    <xf numFmtId="173" fontId="1" fillId="0" borderId="2" xfId="242" applyNumberFormat="1" applyFont="1" applyBorder="1" applyAlignment="1">
      <alignment horizontal="center" wrapText="1"/>
    </xf>
    <xf numFmtId="174" fontId="1" fillId="0" borderId="2" xfId="242" applyNumberFormat="1" applyFont="1" applyBorder="1" applyAlignment="1">
      <alignment horizontal="center" wrapText="1"/>
    </xf>
    <xf numFmtId="0" fontId="2" fillId="0" borderId="2" xfId="242" applyNumberFormat="1" applyFont="1" applyBorder="1" applyAlignment="1">
      <alignment horizontal="center" wrapText="1"/>
    </xf>
    <xf numFmtId="172" fontId="1" fillId="0" borderId="2" xfId="242" applyNumberFormat="1" applyFont="1" applyBorder="1" applyAlignment="1">
      <alignment horizontal="center" wrapText="1"/>
    </xf>
    <xf numFmtId="165" fontId="1" fillId="0" borderId="2" xfId="242" applyNumberFormat="1" applyFont="1" applyBorder="1" applyAlignment="1">
      <alignment horizontal="center" wrapText="1"/>
    </xf>
    <xf numFmtId="9" fontId="1" fillId="0" borderId="2" xfId="6" applyFont="1" applyBorder="1" applyAlignment="1">
      <alignment horizontal="center"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0" fontId="2" fillId="0" borderId="1" xfId="0" applyFont="1" applyBorder="1" applyAlignment="1">
      <alignment horizontal="center" wrapText="1"/>
    </xf>
    <xf numFmtId="172" fontId="1" fillId="0" borderId="1" xfId="0" applyNumberFormat="1" applyFont="1" applyBorder="1" applyAlignment="1">
      <alignment horizontal="center" wrapText="1"/>
    </xf>
  </cellXfs>
  <cellStyles count="248">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7"/>
    <cellStyle name="Обычный_7. Паспорт отчет о закупке" xfId="241"/>
    <cellStyle name="Обычный_8. Общие сведения" xfId="242"/>
    <cellStyle name="Обычный_POT" xfId="245"/>
    <cellStyle name="Обычный_Нов форма февраль-08 с кор-ой по яч. 8 , ПС Западная 35 кВ (Прил 1,2,3,4)" xfId="244"/>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xfId="246" builtinId="3"/>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3"/>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5442</xdr:colOff>
      <xdr:row>26</xdr:row>
      <xdr:rowOff>119742</xdr:rowOff>
    </xdr:from>
    <xdr:to>
      <xdr:col>12</xdr:col>
      <xdr:colOff>108857</xdr:colOff>
      <xdr:row>41</xdr:row>
      <xdr:rowOff>119742</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70121" y="6297385"/>
          <a:ext cx="4525736" cy="3252107"/>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7"/>
  <sheetViews>
    <sheetView zoomScale="90" zoomScaleNormal="90" workbookViewId="0">
      <selection activeCell="B5" sqref="B5"/>
    </sheetView>
  </sheetViews>
  <sheetFormatPr defaultRowHeight="15" x14ac:dyDescent="0.25"/>
  <cols>
    <col min="1" max="1" width="4.28515625" style="133" customWidth="1"/>
    <col min="2" max="2" width="57.7109375" style="133" customWidth="1"/>
    <col min="3" max="3" width="12.28515625" style="133" customWidth="1"/>
    <col min="4" max="4" width="31.140625" style="133" customWidth="1"/>
    <col min="5" max="5" width="4.7109375" style="133" customWidth="1"/>
    <col min="6" max="6" width="18.5703125" style="133" customWidth="1"/>
    <col min="7" max="7" width="9.28515625" style="133" customWidth="1"/>
    <col min="8" max="8" width="13" style="133" customWidth="1"/>
    <col min="9" max="9" width="9.28515625" style="133" customWidth="1"/>
    <col min="10" max="10" width="12.7109375" style="133" customWidth="1"/>
    <col min="11" max="11" width="9.28515625" style="133" customWidth="1"/>
    <col min="12" max="12" width="13" style="133" customWidth="1"/>
    <col min="13" max="13" width="9.28515625" style="133" customWidth="1"/>
    <col min="14" max="14" width="12.140625" style="133" customWidth="1"/>
    <col min="15" max="15" width="9.28515625" style="133" customWidth="1"/>
    <col min="16" max="16" width="12" style="133" customWidth="1"/>
    <col min="17" max="17" width="8.85546875" style="133" customWidth="1"/>
    <col min="18" max="18" width="11" style="133" customWidth="1"/>
    <col min="19" max="19" width="9.140625" style="133" customWidth="1"/>
    <col min="20" max="20" width="12.140625" style="133" customWidth="1"/>
    <col min="21" max="21" width="8.7109375" style="133" customWidth="1"/>
    <col min="22" max="22" width="12.5703125" style="133" customWidth="1"/>
    <col min="23" max="23" width="9.85546875" style="133" customWidth="1"/>
    <col min="24" max="24" width="11.7109375" style="133" customWidth="1"/>
    <col min="25" max="25" width="10" style="133" customWidth="1"/>
    <col min="26" max="26" width="12.85546875" style="133" customWidth="1"/>
    <col min="27" max="27" width="9.5703125" style="133" customWidth="1"/>
    <col min="28" max="28" width="13.140625" style="133" customWidth="1"/>
    <col min="29" max="29" width="9.140625" style="133" customWidth="1"/>
    <col min="30" max="31" width="9.140625" style="133"/>
    <col min="32" max="32" width="15" style="133" bestFit="1" customWidth="1"/>
    <col min="33" max="16384" width="9.140625" style="133"/>
  </cols>
  <sheetData>
    <row r="1" spans="2:29" x14ac:dyDescent="0.25">
      <c r="B1" s="148" t="s">
        <v>598</v>
      </c>
    </row>
    <row r="2" spans="2:29" x14ac:dyDescent="0.25">
      <c r="B2" s="148"/>
    </row>
    <row r="3" spans="2:29" x14ac:dyDescent="0.25">
      <c r="F3" s="134">
        <v>5008307.9680000003</v>
      </c>
      <c r="G3" s="135" t="s">
        <v>599</v>
      </c>
    </row>
    <row r="4" spans="2:29" ht="105" x14ac:dyDescent="0.25">
      <c r="B4" s="136" t="s">
        <v>582</v>
      </c>
      <c r="C4" s="137" t="s">
        <v>583</v>
      </c>
      <c r="D4" s="138" t="s">
        <v>584</v>
      </c>
      <c r="F4" s="139" t="s">
        <v>585</v>
      </c>
      <c r="G4" s="140" t="s">
        <v>586</v>
      </c>
      <c r="H4" s="141" t="s">
        <v>587</v>
      </c>
      <c r="I4" s="140" t="s">
        <v>588</v>
      </c>
      <c r="J4" s="141" t="s">
        <v>587</v>
      </c>
      <c r="K4" s="140" t="s">
        <v>589</v>
      </c>
      <c r="L4" s="141" t="s">
        <v>587</v>
      </c>
      <c r="M4" s="140" t="s">
        <v>590</v>
      </c>
      <c r="N4" s="141" t="s">
        <v>587</v>
      </c>
      <c r="O4" s="140" t="s">
        <v>591</v>
      </c>
      <c r="P4" s="141" t="s">
        <v>587</v>
      </c>
      <c r="Q4" s="140" t="s">
        <v>592</v>
      </c>
      <c r="R4" s="141" t="str">
        <f>P4</f>
        <v>показатель оценки изменения ПО</v>
      </c>
      <c r="S4" s="140" t="s">
        <v>593</v>
      </c>
      <c r="T4" s="141" t="str">
        <f>P4</f>
        <v>показатель оценки изменения ПО</v>
      </c>
      <c r="U4" s="140" t="s">
        <v>594</v>
      </c>
      <c r="V4" s="141" t="str">
        <f>P4</f>
        <v>показатель оценки изменения ПО</v>
      </c>
      <c r="W4" s="140" t="s">
        <v>595</v>
      </c>
      <c r="X4" s="141" t="str">
        <f>P4</f>
        <v>показатель оценки изменения ПО</v>
      </c>
      <c r="Y4" s="140" t="s">
        <v>596</v>
      </c>
      <c r="Z4" s="141" t="str">
        <f>P4</f>
        <v>показатель оценки изменения ПО</v>
      </c>
      <c r="AA4" s="140" t="s">
        <v>597</v>
      </c>
      <c r="AB4" s="141" t="str">
        <f>P4</f>
        <v>показатель оценки изменения ПО</v>
      </c>
      <c r="AC4" s="142"/>
    </row>
    <row r="5" spans="2:29" ht="72" customHeight="1" x14ac:dyDescent="0.25">
      <c r="B5" s="136" t="s">
        <v>633</v>
      </c>
      <c r="C5" s="137" t="s">
        <v>458</v>
      </c>
      <c r="D5" s="144">
        <f>F5/F$3*100</f>
        <v>0.77910783940034256</v>
      </c>
      <c r="F5" s="145">
        <f>39020120/1000</f>
        <v>39020.120000000003</v>
      </c>
      <c r="G5" s="146">
        <v>5501.4404999999997</v>
      </c>
      <c r="H5" s="144">
        <f>G5/F$3*100</f>
        <v>0.10984629010737383</v>
      </c>
      <c r="I5" s="146">
        <v>6822.4</v>
      </c>
      <c r="J5" s="144">
        <f>I5/F$3*100</f>
        <v>0.13622165496992056</v>
      </c>
      <c r="K5" s="146">
        <f>7688960.49999999/1000</f>
        <v>7688.9604999999901</v>
      </c>
      <c r="L5" s="144">
        <f>K5/F$3*100</f>
        <v>0.15352411531255081</v>
      </c>
      <c r="M5" s="146">
        <v>5877.759</v>
      </c>
      <c r="N5" s="144">
        <f>M5/F$3*100</f>
        <v>0.11736017508418523</v>
      </c>
      <c r="O5" s="146">
        <v>5504</v>
      </c>
      <c r="P5" s="144">
        <f>O5/F$3*100</f>
        <v>0.10989739519149312</v>
      </c>
      <c r="Q5" s="146">
        <v>4725.76</v>
      </c>
      <c r="R5" s="144">
        <f>Q5/F$3*100</f>
        <v>9.4358414662091328E-2</v>
      </c>
      <c r="S5" s="146">
        <v>2899.8</v>
      </c>
      <c r="T5" s="144">
        <f>S5/F$3*100</f>
        <v>5.7899794072727433E-2</v>
      </c>
      <c r="U5" s="146"/>
      <c r="V5" s="144">
        <f>U5/F$3*100</f>
        <v>0</v>
      </c>
      <c r="W5" s="146"/>
      <c r="X5" s="144">
        <f>W5/F$3*100</f>
        <v>0</v>
      </c>
      <c r="Y5" s="146"/>
      <c r="Z5" s="144">
        <f>Y5/F$3*100</f>
        <v>0</v>
      </c>
      <c r="AA5" s="146"/>
      <c r="AB5" s="144">
        <f>AA5/F$3*100</f>
        <v>0</v>
      </c>
      <c r="AC5" s="147"/>
    </row>
    <row r="7" spans="2:29" x14ac:dyDescent="0.25">
      <c r="D7" s="143">
        <f>P5+R5+T5+V5+X5+Z5+AB5+N5+L5+J5+H5-D5</f>
        <v>0</v>
      </c>
      <c r="F7" s="143">
        <f>Q5+S5+U5+W5+Y5+AA5+O5+M5+K5+I5+G5-F5</f>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7"/>
  <sheetViews>
    <sheetView topLeftCell="A2" zoomScale="80" zoomScaleNormal="80" workbookViewId="0">
      <selection activeCell="P74" sqref="P74"/>
    </sheetView>
  </sheetViews>
  <sheetFormatPr defaultColWidth="9" defaultRowHeight="11.45" customHeight="1" x14ac:dyDescent="0.25"/>
  <cols>
    <col min="1" max="1" width="29.85546875" style="10" customWidth="1"/>
    <col min="2" max="6" width="9" style="10" customWidth="1"/>
    <col min="7" max="15" width="13.28515625" style="10" customWidth="1"/>
    <col min="16" max="40" width="14.7109375" style="10" customWidth="1"/>
    <col min="41" max="62" width="13.28515625" style="10" customWidth="1"/>
    <col min="63" max="65" width="9" style="10" customWidth="1"/>
    <col min="66" max="66" width="18" style="10" customWidth="1"/>
    <col min="67" max="16384" width="9" style="98"/>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244" t="s">
        <v>627</v>
      </c>
      <c r="B5" s="244"/>
      <c r="C5" s="244"/>
      <c r="D5" s="244"/>
      <c r="E5" s="244"/>
      <c r="F5" s="244"/>
      <c r="G5" s="244"/>
      <c r="H5" s="244"/>
      <c r="I5" s="244"/>
      <c r="J5" s="244"/>
      <c r="K5" s="244"/>
      <c r="L5" s="244"/>
    </row>
    <row r="6" spans="1:12" ht="15.95" customHeight="1" x14ac:dyDescent="0.25"/>
    <row r="7" spans="1:12" ht="18.95" customHeight="1" x14ac:dyDescent="0.3">
      <c r="A7" s="245" t="s">
        <v>3</v>
      </c>
      <c r="B7" s="245"/>
      <c r="C7" s="245"/>
      <c r="D7" s="245"/>
      <c r="E7" s="245"/>
      <c r="F7" s="245"/>
      <c r="G7" s="245"/>
      <c r="H7" s="245"/>
      <c r="I7" s="245"/>
      <c r="J7" s="245"/>
      <c r="K7" s="245"/>
      <c r="L7" s="245"/>
    </row>
    <row r="8" spans="1:12" ht="15.95" customHeight="1" x14ac:dyDescent="0.25"/>
    <row r="9" spans="1:12" ht="15.95" customHeight="1" x14ac:dyDescent="0.25">
      <c r="A9" s="244" t="s">
        <v>4</v>
      </c>
      <c r="B9" s="244"/>
      <c r="C9" s="244"/>
      <c r="D9" s="244"/>
      <c r="E9" s="244"/>
      <c r="F9" s="244"/>
      <c r="G9" s="244"/>
      <c r="H9" s="244"/>
      <c r="I9" s="244"/>
      <c r="J9" s="244"/>
      <c r="K9" s="244"/>
      <c r="L9" s="244"/>
    </row>
    <row r="10" spans="1:12" ht="15.95" customHeight="1" x14ac:dyDescent="0.25">
      <c r="A10" s="242" t="s">
        <v>5</v>
      </c>
      <c r="B10" s="242"/>
      <c r="C10" s="242"/>
      <c r="D10" s="242"/>
      <c r="E10" s="242"/>
      <c r="F10" s="242"/>
      <c r="G10" s="242"/>
      <c r="H10" s="242"/>
      <c r="I10" s="242"/>
      <c r="J10" s="242"/>
      <c r="K10" s="242"/>
      <c r="L10" s="242"/>
    </row>
    <row r="11" spans="1:12" ht="15.95" customHeight="1" x14ac:dyDescent="0.25"/>
    <row r="12" spans="1:12" ht="15.95" customHeight="1" x14ac:dyDescent="0.25">
      <c r="A12" s="244" t="s">
        <v>458</v>
      </c>
      <c r="B12" s="244"/>
      <c r="C12" s="244"/>
      <c r="D12" s="244"/>
      <c r="E12" s="244"/>
      <c r="F12" s="244"/>
      <c r="G12" s="244"/>
      <c r="H12" s="244"/>
      <c r="I12" s="244"/>
      <c r="J12" s="244"/>
      <c r="K12" s="244"/>
      <c r="L12" s="244"/>
    </row>
    <row r="13" spans="1:12" ht="15.95" customHeight="1" x14ac:dyDescent="0.25">
      <c r="A13" s="242" t="s">
        <v>6</v>
      </c>
      <c r="B13" s="242"/>
      <c r="C13" s="242"/>
      <c r="D13" s="242"/>
      <c r="E13" s="242"/>
      <c r="F13" s="242"/>
      <c r="G13" s="242"/>
      <c r="H13" s="242"/>
      <c r="I13" s="242"/>
      <c r="J13" s="242"/>
      <c r="K13" s="242"/>
      <c r="L13" s="242"/>
    </row>
    <row r="14" spans="1:12" ht="15.95" customHeight="1" x14ac:dyDescent="0.25"/>
    <row r="15" spans="1:12" ht="32.1" customHeight="1" x14ac:dyDescent="0.25">
      <c r="A15" s="241" t="s">
        <v>633</v>
      </c>
      <c r="B15" s="241"/>
      <c r="C15" s="241"/>
      <c r="D15" s="241"/>
      <c r="E15" s="241"/>
      <c r="F15" s="241"/>
      <c r="G15" s="241"/>
      <c r="H15" s="241"/>
      <c r="I15" s="241"/>
      <c r="J15" s="241"/>
      <c r="K15" s="241"/>
      <c r="L15" s="241"/>
    </row>
    <row r="16" spans="1:12" ht="15.95" customHeight="1" x14ac:dyDescent="0.25">
      <c r="A16" s="242" t="s">
        <v>7</v>
      </c>
      <c r="B16" s="242"/>
      <c r="C16" s="242"/>
      <c r="D16" s="242"/>
      <c r="E16" s="242"/>
      <c r="F16" s="242"/>
      <c r="G16" s="242"/>
      <c r="H16" s="242"/>
      <c r="I16" s="242"/>
      <c r="J16" s="242"/>
      <c r="K16" s="242"/>
      <c r="L16" s="242"/>
    </row>
    <row r="17" spans="1:12" ht="15.95" customHeight="1" x14ac:dyDescent="0.25"/>
    <row r="18" spans="1:12" ht="18.95" customHeight="1" x14ac:dyDescent="0.3">
      <c r="A18" s="247" t="s">
        <v>138</v>
      </c>
      <c r="B18" s="247"/>
      <c r="C18" s="247"/>
      <c r="D18" s="247"/>
      <c r="E18" s="247"/>
      <c r="F18" s="247"/>
      <c r="G18" s="247"/>
      <c r="H18" s="247"/>
      <c r="I18" s="247"/>
      <c r="J18" s="247"/>
      <c r="K18" s="247"/>
      <c r="L18" s="247"/>
    </row>
    <row r="19" spans="1:12" ht="15.95" customHeight="1" x14ac:dyDescent="0.25"/>
    <row r="20" spans="1:12" ht="15.95" customHeight="1" thickBot="1" x14ac:dyDescent="0.3">
      <c r="A20" s="270" t="s">
        <v>139</v>
      </c>
      <c r="B20" s="270"/>
      <c r="C20" s="270"/>
      <c r="D20" s="270"/>
      <c r="E20" s="270" t="s">
        <v>140</v>
      </c>
      <c r="F20" s="270"/>
    </row>
    <row r="21" spans="1:12" ht="15.95" customHeight="1" thickBot="1" x14ac:dyDescent="0.3">
      <c r="A21" s="263" t="s">
        <v>141</v>
      </c>
      <c r="B21" s="263"/>
      <c r="C21" s="263"/>
      <c r="D21" s="263"/>
      <c r="E21" s="271">
        <v>487727452.69</v>
      </c>
      <c r="F21" s="271"/>
      <c r="H21" s="270" t="s">
        <v>142</v>
      </c>
      <c r="I21" s="270"/>
      <c r="J21" s="270"/>
    </row>
    <row r="22" spans="1:12" ht="15.95" customHeight="1" thickBot="1" x14ac:dyDescent="0.3">
      <c r="A22" s="260" t="s">
        <v>143</v>
      </c>
      <c r="B22" s="260"/>
      <c r="C22" s="260"/>
      <c r="D22" s="260"/>
      <c r="E22" s="274"/>
      <c r="F22" s="274"/>
      <c r="G22" s="185"/>
      <c r="H22" s="248" t="s">
        <v>144</v>
      </c>
      <c r="I22" s="248"/>
      <c r="J22" s="248"/>
      <c r="K22" s="275">
        <v>10.1969224</v>
      </c>
      <c r="L22" s="275"/>
    </row>
    <row r="23" spans="1:12" ht="32.1" customHeight="1" thickBot="1" x14ac:dyDescent="0.3">
      <c r="A23" s="260" t="s">
        <v>145</v>
      </c>
      <c r="B23" s="260"/>
      <c r="C23" s="260"/>
      <c r="D23" s="260"/>
      <c r="E23" s="276">
        <v>30</v>
      </c>
      <c r="F23" s="276"/>
      <c r="G23" s="185"/>
      <c r="H23" s="248" t="s">
        <v>146</v>
      </c>
      <c r="I23" s="248"/>
      <c r="J23" s="248"/>
      <c r="K23" s="275">
        <v>15.941631599999999</v>
      </c>
      <c r="L23" s="275"/>
    </row>
    <row r="24" spans="1:12" ht="48" customHeight="1" thickBot="1" x14ac:dyDescent="0.3">
      <c r="A24" s="262" t="s">
        <v>147</v>
      </c>
      <c r="B24" s="262"/>
      <c r="C24" s="262"/>
      <c r="D24" s="262"/>
      <c r="E24" s="266">
        <v>1</v>
      </c>
      <c r="F24" s="266"/>
      <c r="G24" s="185"/>
      <c r="H24" s="248" t="s">
        <v>148</v>
      </c>
      <c r="I24" s="248"/>
      <c r="J24" s="248"/>
      <c r="K24" s="268">
        <v>975019.22</v>
      </c>
      <c r="L24" s="268"/>
    </row>
    <row r="25" spans="1:12" ht="15.95" customHeight="1" x14ac:dyDescent="0.25">
      <c r="A25" s="263" t="s">
        <v>149</v>
      </c>
      <c r="B25" s="263"/>
      <c r="C25" s="263"/>
      <c r="D25" s="263"/>
      <c r="E25" s="269"/>
      <c r="F25" s="269"/>
    </row>
    <row r="26" spans="1:12" ht="15.95" customHeight="1" thickBot="1" x14ac:dyDescent="0.3">
      <c r="A26" s="260" t="s">
        <v>150</v>
      </c>
      <c r="B26" s="260"/>
      <c r="C26" s="260"/>
      <c r="D26" s="260"/>
      <c r="E26" s="272"/>
      <c r="F26" s="272"/>
      <c r="H26" s="273" t="s">
        <v>619</v>
      </c>
      <c r="I26" s="273"/>
      <c r="J26" s="273"/>
      <c r="K26" s="273"/>
      <c r="L26" s="273"/>
    </row>
    <row r="27" spans="1:12" ht="15.95" customHeight="1" thickBot="1" x14ac:dyDescent="0.3">
      <c r="A27" s="260" t="s">
        <v>151</v>
      </c>
      <c r="B27" s="260"/>
      <c r="C27" s="260"/>
      <c r="D27" s="260"/>
      <c r="E27" s="261">
        <v>16</v>
      </c>
      <c r="F27" s="261"/>
    </row>
    <row r="28" spans="1:12" ht="32.1" customHeight="1" thickBot="1" x14ac:dyDescent="0.3">
      <c r="A28" s="260" t="s">
        <v>152</v>
      </c>
      <c r="B28" s="260"/>
      <c r="C28" s="260"/>
      <c r="D28" s="260"/>
      <c r="E28" s="265"/>
      <c r="F28" s="265"/>
    </row>
    <row r="29" spans="1:12" ht="15.95" customHeight="1" thickBot="1" x14ac:dyDescent="0.3">
      <c r="A29" s="260" t="s">
        <v>153</v>
      </c>
      <c r="B29" s="260"/>
      <c r="C29" s="260"/>
      <c r="D29" s="260"/>
      <c r="E29" s="265"/>
      <c r="F29" s="265"/>
    </row>
    <row r="30" spans="1:12" ht="15.95" customHeight="1" thickBot="1" x14ac:dyDescent="0.3">
      <c r="A30" s="260" t="s">
        <v>154</v>
      </c>
      <c r="B30" s="260"/>
      <c r="C30" s="260"/>
      <c r="D30" s="260"/>
      <c r="E30" s="261">
        <v>10</v>
      </c>
      <c r="F30" s="261"/>
    </row>
    <row r="31" spans="1:12" ht="15.95" customHeight="1" thickBot="1" x14ac:dyDescent="0.3">
      <c r="A31" s="260"/>
      <c r="B31" s="260"/>
      <c r="C31" s="260"/>
      <c r="D31" s="260"/>
      <c r="E31" s="267"/>
      <c r="F31" s="267"/>
    </row>
    <row r="32" spans="1:12" ht="15.95" customHeight="1" thickBot="1" x14ac:dyDescent="0.3">
      <c r="A32" s="262" t="s">
        <v>155</v>
      </c>
      <c r="B32" s="262"/>
      <c r="C32" s="262"/>
      <c r="D32" s="262"/>
      <c r="E32" s="261">
        <v>20</v>
      </c>
      <c r="F32" s="261"/>
    </row>
    <row r="33" spans="1:47" ht="15.95" customHeight="1" thickBot="1" x14ac:dyDescent="0.3">
      <c r="A33" s="263"/>
      <c r="B33" s="263"/>
      <c r="C33" s="263"/>
      <c r="D33" s="263"/>
      <c r="E33" s="267"/>
      <c r="F33" s="267"/>
    </row>
    <row r="34" spans="1:47" ht="15.95" customHeight="1" thickBot="1" x14ac:dyDescent="0.3">
      <c r="A34" s="260" t="s">
        <v>156</v>
      </c>
      <c r="B34" s="260"/>
      <c r="C34" s="260"/>
      <c r="D34" s="260"/>
      <c r="E34" s="265"/>
      <c r="F34" s="265"/>
    </row>
    <row r="35" spans="1:47" ht="15.95" customHeight="1" thickBot="1" x14ac:dyDescent="0.3">
      <c r="A35" s="262" t="s">
        <v>157</v>
      </c>
      <c r="B35" s="262"/>
      <c r="C35" s="262"/>
      <c r="D35" s="262"/>
      <c r="E35" s="265"/>
      <c r="F35" s="265"/>
    </row>
    <row r="36" spans="1:47" ht="15.95" customHeight="1" thickBot="1" x14ac:dyDescent="0.3">
      <c r="A36" s="263" t="s">
        <v>158</v>
      </c>
      <c r="B36" s="263"/>
      <c r="C36" s="263"/>
      <c r="D36" s="263"/>
      <c r="E36" s="261">
        <v>8</v>
      </c>
      <c r="F36" s="261"/>
    </row>
    <row r="37" spans="1:47" ht="15.95" customHeight="1" thickBot="1" x14ac:dyDescent="0.3">
      <c r="A37" s="260" t="s">
        <v>159</v>
      </c>
      <c r="B37" s="260"/>
      <c r="C37" s="260"/>
      <c r="D37" s="260"/>
      <c r="E37" s="264">
        <v>8.42</v>
      </c>
      <c r="F37" s="264"/>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row>
    <row r="38" spans="1:47" ht="15.95" customHeight="1" thickBot="1" x14ac:dyDescent="0.3">
      <c r="A38" s="260" t="s">
        <v>160</v>
      </c>
      <c r="B38" s="260"/>
      <c r="C38" s="260"/>
      <c r="D38" s="260"/>
      <c r="E38" s="264">
        <v>8.42</v>
      </c>
      <c r="F38" s="264"/>
      <c r="O38" s="194"/>
    </row>
    <row r="39" spans="1:47" ht="15.95" customHeight="1" thickBot="1" x14ac:dyDescent="0.3">
      <c r="A39" s="260" t="s">
        <v>161</v>
      </c>
      <c r="B39" s="260"/>
      <c r="C39" s="260"/>
      <c r="D39" s="260"/>
      <c r="E39" s="265"/>
      <c r="F39" s="265"/>
      <c r="N39" s="195"/>
    </row>
    <row r="40" spans="1:47" ht="15.95" customHeight="1" thickBot="1" x14ac:dyDescent="0.3">
      <c r="A40" s="260" t="s">
        <v>162</v>
      </c>
      <c r="B40" s="260"/>
      <c r="C40" s="260"/>
      <c r="D40" s="260"/>
      <c r="E40" s="261">
        <v>12</v>
      </c>
      <c r="F40" s="261"/>
      <c r="N40" s="197"/>
      <c r="O40" s="196"/>
      <c r="P40" s="115"/>
      <c r="Q40" s="115"/>
      <c r="R40" s="115"/>
      <c r="S40" s="115"/>
      <c r="T40" s="115"/>
      <c r="U40" s="115"/>
      <c r="V40" s="115"/>
      <c r="W40" s="115"/>
      <c r="X40" s="115"/>
      <c r="Y40" s="115"/>
      <c r="Z40" s="115"/>
      <c r="AA40" s="115"/>
      <c r="AB40" s="115"/>
      <c r="AC40" s="115"/>
      <c r="AD40" s="115"/>
      <c r="AE40" s="115"/>
      <c r="AF40" s="115"/>
      <c r="AG40" s="115"/>
      <c r="AH40" s="115"/>
      <c r="AI40" s="115"/>
      <c r="AJ40" s="115"/>
      <c r="AK40" s="115"/>
      <c r="AL40" s="115"/>
      <c r="AM40" s="115"/>
      <c r="AN40" s="115"/>
    </row>
    <row r="41" spans="1:47" ht="15.95" customHeight="1" thickBot="1" x14ac:dyDescent="0.3">
      <c r="A41" s="260" t="s">
        <v>163</v>
      </c>
      <c r="B41" s="260"/>
      <c r="C41" s="260"/>
      <c r="D41" s="260"/>
      <c r="E41" s="261">
        <v>100</v>
      </c>
      <c r="F41" s="261"/>
    </row>
    <row r="42" spans="1:47" ht="15.95" customHeight="1" thickBot="1" x14ac:dyDescent="0.3">
      <c r="A42" s="262" t="s">
        <v>164</v>
      </c>
      <c r="B42" s="262"/>
      <c r="C42" s="262"/>
      <c r="D42" s="262"/>
      <c r="E42" s="261">
        <v>12</v>
      </c>
      <c r="F42" s="261"/>
    </row>
    <row r="43" spans="1:47" ht="15.95" customHeight="1" x14ac:dyDescent="0.25">
      <c r="A43" s="263" t="s">
        <v>165</v>
      </c>
      <c r="B43" s="263"/>
      <c r="C43" s="263"/>
      <c r="D43" s="263"/>
      <c r="E43" s="257" t="s">
        <v>573</v>
      </c>
      <c r="F43" s="257"/>
      <c r="G43" s="153">
        <v>2015</v>
      </c>
      <c r="H43" s="153">
        <v>2016</v>
      </c>
      <c r="I43" s="153">
        <v>2017</v>
      </c>
      <c r="J43" s="153">
        <v>2018</v>
      </c>
      <c r="K43" s="153">
        <v>2019</v>
      </c>
      <c r="L43" s="153">
        <v>2020</v>
      </c>
      <c r="M43" s="153">
        <v>2021</v>
      </c>
      <c r="N43" s="153">
        <v>2022</v>
      </c>
      <c r="O43" s="153">
        <v>2023</v>
      </c>
      <c r="P43" s="153">
        <v>2024</v>
      </c>
      <c r="Q43" s="153">
        <v>2025</v>
      </c>
      <c r="R43" s="153">
        <v>2026</v>
      </c>
      <c r="S43" s="153">
        <v>2027</v>
      </c>
      <c r="T43" s="153">
        <v>2028</v>
      </c>
      <c r="U43" s="153">
        <v>2029</v>
      </c>
      <c r="V43" s="153">
        <v>2030</v>
      </c>
      <c r="W43" s="153">
        <v>2031</v>
      </c>
      <c r="X43" s="153">
        <v>2032</v>
      </c>
      <c r="Y43" s="153">
        <v>2033</v>
      </c>
      <c r="Z43" s="153">
        <v>2034</v>
      </c>
      <c r="AA43" s="153">
        <v>2035</v>
      </c>
      <c r="AB43" s="153">
        <v>2036</v>
      </c>
      <c r="AC43" s="153">
        <v>2037</v>
      </c>
      <c r="AD43" s="153">
        <v>2038</v>
      </c>
      <c r="AE43" s="153">
        <v>2039</v>
      </c>
      <c r="AF43" s="153">
        <v>2040</v>
      </c>
      <c r="AG43" s="153">
        <v>2041</v>
      </c>
      <c r="AH43" s="153">
        <v>2042</v>
      </c>
      <c r="AI43" s="153">
        <v>2043</v>
      </c>
      <c r="AJ43" s="153">
        <v>2044</v>
      </c>
      <c r="AK43" s="153">
        <v>2045</v>
      </c>
      <c r="AL43" s="153">
        <v>2046</v>
      </c>
      <c r="AM43" s="153">
        <v>2047</v>
      </c>
      <c r="AN43" s="153">
        <v>2048</v>
      </c>
      <c r="AO43" s="153">
        <v>2049</v>
      </c>
      <c r="AP43" s="184"/>
      <c r="AQ43" s="184"/>
      <c r="AR43" s="184"/>
      <c r="AS43" s="184"/>
      <c r="AT43" s="184" t="s">
        <v>433</v>
      </c>
    </row>
    <row r="44" spans="1:47" ht="15.95" customHeight="1" x14ac:dyDescent="0.25">
      <c r="A44" s="249" t="s">
        <v>166</v>
      </c>
      <c r="B44" s="249"/>
      <c r="C44" s="249"/>
      <c r="D44" s="249"/>
      <c r="E44" s="250"/>
      <c r="F44" s="250"/>
      <c r="G44" s="154">
        <v>15.4</v>
      </c>
      <c r="H44" s="154">
        <v>7.1</v>
      </c>
      <c r="I44" s="154">
        <v>4.7</v>
      </c>
      <c r="J44" s="154">
        <v>2.7</v>
      </c>
      <c r="K44" s="154">
        <v>4.5999999999999996</v>
      </c>
      <c r="L44" s="154">
        <v>3.4</v>
      </c>
      <c r="M44" s="155">
        <v>4</v>
      </c>
      <c r="N44" s="155">
        <v>4</v>
      </c>
      <c r="O44" s="155">
        <v>4</v>
      </c>
      <c r="P44" s="155">
        <v>4</v>
      </c>
      <c r="Q44" s="155">
        <v>4</v>
      </c>
      <c r="R44" s="155">
        <v>4</v>
      </c>
      <c r="S44" s="155">
        <v>4</v>
      </c>
      <c r="T44" s="155">
        <v>4</v>
      </c>
      <c r="U44" s="155">
        <v>4</v>
      </c>
      <c r="V44" s="155">
        <v>4</v>
      </c>
      <c r="W44" s="155">
        <v>4</v>
      </c>
      <c r="X44" s="155">
        <v>4</v>
      </c>
      <c r="Y44" s="155">
        <v>4</v>
      </c>
      <c r="Z44" s="155">
        <v>4</v>
      </c>
      <c r="AA44" s="155">
        <v>4</v>
      </c>
      <c r="AB44" s="155">
        <v>4</v>
      </c>
      <c r="AC44" s="155">
        <v>4</v>
      </c>
      <c r="AD44" s="155">
        <v>4</v>
      </c>
      <c r="AE44" s="155">
        <v>4</v>
      </c>
      <c r="AF44" s="155">
        <v>4</v>
      </c>
      <c r="AG44" s="155">
        <v>4</v>
      </c>
      <c r="AH44" s="155">
        <v>4</v>
      </c>
      <c r="AI44" s="155">
        <v>4</v>
      </c>
      <c r="AJ44" s="155">
        <v>4</v>
      </c>
      <c r="AK44" s="155">
        <v>4</v>
      </c>
      <c r="AL44" s="155">
        <v>4</v>
      </c>
      <c r="AM44" s="155">
        <v>4</v>
      </c>
      <c r="AN44" s="155">
        <v>4</v>
      </c>
      <c r="AO44" s="183"/>
      <c r="AP44" s="182"/>
      <c r="AQ44" s="182"/>
      <c r="AR44" s="182"/>
      <c r="AS44" s="182"/>
      <c r="AT44" s="183"/>
    </row>
    <row r="45" spans="1:47" ht="15.95" customHeight="1" x14ac:dyDescent="0.25">
      <c r="A45" s="249" t="s">
        <v>167</v>
      </c>
      <c r="B45" s="249"/>
      <c r="C45" s="249"/>
      <c r="D45" s="249"/>
      <c r="E45" s="250"/>
      <c r="F45" s="250"/>
      <c r="G45" s="154">
        <v>15.4</v>
      </c>
      <c r="H45" s="154">
        <v>23.6</v>
      </c>
      <c r="I45" s="154">
        <v>29.4</v>
      </c>
      <c r="J45" s="154">
        <v>32.9</v>
      </c>
      <c r="K45" s="155">
        <v>39</v>
      </c>
      <c r="L45" s="154">
        <v>43.7</v>
      </c>
      <c r="M45" s="154">
        <v>49.5</v>
      </c>
      <c r="N45" s="154">
        <v>55.5</v>
      </c>
      <c r="O45" s="154">
        <v>61.7</v>
      </c>
      <c r="P45" s="154">
        <v>68.2</v>
      </c>
      <c r="Q45" s="154">
        <v>74.900000000000006</v>
      </c>
      <c r="R45" s="154">
        <v>81.900000000000006</v>
      </c>
      <c r="S45" s="154">
        <v>89.1</v>
      </c>
      <c r="T45" s="154">
        <v>96.7</v>
      </c>
      <c r="U45" s="154">
        <v>104.6</v>
      </c>
      <c r="V45" s="154">
        <v>112.8</v>
      </c>
      <c r="W45" s="154">
        <v>121.3</v>
      </c>
      <c r="X45" s="154">
        <v>130.1</v>
      </c>
      <c r="Y45" s="154">
        <v>139.30000000000001</v>
      </c>
      <c r="Z45" s="154">
        <v>148.9</v>
      </c>
      <c r="AA45" s="154">
        <v>158.9</v>
      </c>
      <c r="AB45" s="154">
        <v>169.2</v>
      </c>
      <c r="AC45" s="155">
        <v>180</v>
      </c>
      <c r="AD45" s="154">
        <v>191.2</v>
      </c>
      <c r="AE45" s="154">
        <v>202.8</v>
      </c>
      <c r="AF45" s="154">
        <v>214.9</v>
      </c>
      <c r="AG45" s="154">
        <v>227.5</v>
      </c>
      <c r="AH45" s="154">
        <v>240.6</v>
      </c>
      <c r="AI45" s="154">
        <v>254.3</v>
      </c>
      <c r="AJ45" s="154">
        <v>268.39999999999998</v>
      </c>
      <c r="AK45" s="154">
        <v>283.2</v>
      </c>
      <c r="AL45" s="154">
        <v>298.5</v>
      </c>
      <c r="AM45" s="154">
        <v>314.39999999999998</v>
      </c>
      <c r="AN45" s="155">
        <v>331</v>
      </c>
      <c r="AO45" s="183"/>
      <c r="AP45" s="182"/>
      <c r="AQ45" s="182"/>
      <c r="AR45" s="182"/>
      <c r="AS45" s="182"/>
      <c r="AT45" s="183"/>
    </row>
    <row r="46" spans="1:47" ht="30.75" customHeight="1" x14ac:dyDescent="0.25">
      <c r="A46" s="277" t="s">
        <v>628</v>
      </c>
      <c r="B46" s="278"/>
      <c r="C46" s="278"/>
      <c r="D46" s="279"/>
      <c r="E46" s="250"/>
      <c r="F46" s="250"/>
      <c r="G46" s="191">
        <v>7.4999999999999997E-2</v>
      </c>
      <c r="H46" s="191">
        <v>7.6999999999999999E-2</v>
      </c>
      <c r="I46" s="191">
        <v>6.7500000000000004E-2</v>
      </c>
      <c r="J46" s="191">
        <v>0.04</v>
      </c>
      <c r="K46" s="191">
        <v>0.11282178217821801</v>
      </c>
      <c r="L46" s="191">
        <v>0.03</v>
      </c>
      <c r="M46" s="191">
        <v>3.9E-2</v>
      </c>
      <c r="N46" s="191">
        <v>0.03</v>
      </c>
      <c r="O46" s="191">
        <v>0.03</v>
      </c>
      <c r="P46" s="191">
        <v>0.03</v>
      </c>
      <c r="Q46" s="191">
        <v>0.03</v>
      </c>
      <c r="R46" s="191">
        <v>0.03</v>
      </c>
      <c r="S46" s="191">
        <v>0.03</v>
      </c>
      <c r="T46" s="191">
        <v>0.03</v>
      </c>
      <c r="U46" s="191">
        <v>0.03</v>
      </c>
      <c r="V46" s="191">
        <v>0.03</v>
      </c>
      <c r="W46" s="191">
        <v>0.03</v>
      </c>
      <c r="X46" s="191">
        <v>0.03</v>
      </c>
      <c r="Y46" s="191">
        <v>0.03</v>
      </c>
      <c r="Z46" s="191">
        <f t="shared" ref="Z46:AN46" si="0">Y46</f>
        <v>0.03</v>
      </c>
      <c r="AA46" s="191">
        <f t="shared" si="0"/>
        <v>0.03</v>
      </c>
      <c r="AB46" s="191">
        <f t="shared" si="0"/>
        <v>0.03</v>
      </c>
      <c r="AC46" s="191">
        <f t="shared" si="0"/>
        <v>0.03</v>
      </c>
      <c r="AD46" s="191">
        <f t="shared" si="0"/>
        <v>0.03</v>
      </c>
      <c r="AE46" s="191">
        <f t="shared" si="0"/>
        <v>0.03</v>
      </c>
      <c r="AF46" s="191">
        <f t="shared" si="0"/>
        <v>0.03</v>
      </c>
      <c r="AG46" s="191">
        <f t="shared" si="0"/>
        <v>0.03</v>
      </c>
      <c r="AH46" s="191">
        <f t="shared" si="0"/>
        <v>0.03</v>
      </c>
      <c r="AI46" s="191">
        <f t="shared" si="0"/>
        <v>0.03</v>
      </c>
      <c r="AJ46" s="191">
        <f t="shared" si="0"/>
        <v>0.03</v>
      </c>
      <c r="AK46" s="191">
        <f t="shared" si="0"/>
        <v>0.03</v>
      </c>
      <c r="AL46" s="191">
        <f t="shared" si="0"/>
        <v>0.03</v>
      </c>
      <c r="AM46" s="191">
        <f t="shared" si="0"/>
        <v>0.03</v>
      </c>
      <c r="AN46" s="191">
        <f t="shared" si="0"/>
        <v>0.03</v>
      </c>
      <c r="AO46" s="187"/>
      <c r="AP46" s="186"/>
      <c r="AQ46" s="186"/>
      <c r="AR46" s="186"/>
      <c r="AS46" s="186"/>
      <c r="AT46" s="187"/>
    </row>
    <row r="47" spans="1:47" ht="15.95" customHeight="1" x14ac:dyDescent="0.25">
      <c r="A47" s="280" t="s">
        <v>629</v>
      </c>
      <c r="B47" s="280"/>
      <c r="C47" s="280"/>
      <c r="D47" s="280"/>
      <c r="E47" s="259">
        <v>2.5068999999999999</v>
      </c>
      <c r="F47" s="259"/>
      <c r="G47" s="154"/>
      <c r="H47" s="156">
        <f>ROUND('Приложение № 1'!M30,2)*2.3471902589683</f>
        <v>12912927.551893694</v>
      </c>
      <c r="I47" s="156">
        <f>ROUND(SUM('Приложение № 1'!$M$30:M31),2)*2.69472605586612</f>
        <v>33209374.103688151</v>
      </c>
      <c r="J47" s="156">
        <f>ROUND(SUM('Приложение № 1'!$M$30:M32),2)*2.22199988897107</f>
        <v>44468441.600000121</v>
      </c>
      <c r="K47" s="156">
        <f>ROUND(SUM('Приложение № 1'!$M$30:M33)/1000,2)*1000*2.5069</f>
        <v>50170088.32</v>
      </c>
      <c r="L47" s="156">
        <f>ROUND(SUM('Приложение № 1'!$M$30:M34),2)*2.5069*(1+L46)</f>
        <v>81064113.137920007</v>
      </c>
      <c r="M47" s="156">
        <f>ROUND(SUM('Приложение № 1'!$M$30:M35),2)*2.5069*(1+M46)*(1+L46)</f>
        <v>84225613.550298885</v>
      </c>
      <c r="N47" s="156">
        <f>ROUND(SUM('Приложение № 1'!$M$30:M36),2)*2.5069*(1+N46)*(1+L46)*(1+M46)</f>
        <v>86752381.956807852</v>
      </c>
      <c r="O47" s="156">
        <f>N47*(1+O46)</f>
        <v>89354953.415512085</v>
      </c>
      <c r="P47" s="156">
        <f t="shared" ref="P47:AN47" si="1">O47*(1+P46)</f>
        <v>92035602.017977446</v>
      </c>
      <c r="Q47" s="156">
        <f t="shared" si="1"/>
        <v>94796670.078516766</v>
      </c>
      <c r="R47" s="156">
        <f t="shared" si="1"/>
        <v>97640570.180872276</v>
      </c>
      <c r="S47" s="156">
        <f t="shared" si="1"/>
        <v>100569787.28629845</v>
      </c>
      <c r="T47" s="156">
        <f t="shared" si="1"/>
        <v>103586880.90488741</v>
      </c>
      <c r="U47" s="156">
        <f t="shared" si="1"/>
        <v>106694487.33203404</v>
      </c>
      <c r="V47" s="156">
        <f t="shared" si="1"/>
        <v>109895321.95199506</v>
      </c>
      <c r="W47" s="156">
        <f t="shared" si="1"/>
        <v>113192181.61055492</v>
      </c>
      <c r="X47" s="156">
        <f t="shared" si="1"/>
        <v>116587947.05887157</v>
      </c>
      <c r="Y47" s="156">
        <f t="shared" si="1"/>
        <v>120085585.47063772</v>
      </c>
      <c r="Z47" s="156">
        <f t="shared" si="1"/>
        <v>123688153.03475685</v>
      </c>
      <c r="AA47" s="156">
        <f t="shared" si="1"/>
        <v>127398797.62579957</v>
      </c>
      <c r="AB47" s="156">
        <f t="shared" si="1"/>
        <v>131220761.55457355</v>
      </c>
      <c r="AC47" s="156">
        <f t="shared" si="1"/>
        <v>135157384.40121076</v>
      </c>
      <c r="AD47" s="156">
        <f t="shared" si="1"/>
        <v>139212105.93324709</v>
      </c>
      <c r="AE47" s="156">
        <f t="shared" si="1"/>
        <v>143388469.1112445</v>
      </c>
      <c r="AF47" s="156">
        <f t="shared" si="1"/>
        <v>147690123.18458185</v>
      </c>
      <c r="AG47" s="156">
        <f t="shared" si="1"/>
        <v>152120826.88011929</v>
      </c>
      <c r="AH47" s="156">
        <f t="shared" si="1"/>
        <v>156684451.68652287</v>
      </c>
      <c r="AI47" s="156">
        <f t="shared" si="1"/>
        <v>161384985.23711857</v>
      </c>
      <c r="AJ47" s="156">
        <f t="shared" si="1"/>
        <v>166226534.79423213</v>
      </c>
      <c r="AK47" s="156">
        <f t="shared" si="1"/>
        <v>171213330.8380591</v>
      </c>
      <c r="AL47" s="156">
        <f t="shared" si="1"/>
        <v>176349730.76320088</v>
      </c>
      <c r="AM47" s="156">
        <f t="shared" si="1"/>
        <v>181640222.68609691</v>
      </c>
      <c r="AN47" s="156">
        <f t="shared" si="1"/>
        <v>187089429.36667982</v>
      </c>
      <c r="AO47" s="187"/>
      <c r="AP47" s="186"/>
      <c r="AQ47" s="186"/>
      <c r="AR47" s="186"/>
      <c r="AS47" s="186"/>
      <c r="AT47" s="156">
        <f>SUM(H47:AS47)</f>
        <v>3837708234.6262107</v>
      </c>
      <c r="AU47" s="192"/>
    </row>
    <row r="48" spans="1:47" ht="15.95" customHeight="1" x14ac:dyDescent="0.25">
      <c r="A48" s="280" t="s">
        <v>630</v>
      </c>
      <c r="B48" s="280"/>
      <c r="C48" s="280"/>
      <c r="D48" s="280"/>
      <c r="E48" s="281">
        <f>'Приложение № 1'!M26</f>
        <v>31394559.999999978</v>
      </c>
      <c r="F48" s="259"/>
      <c r="G48" s="154"/>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6"/>
      <c r="AL48" s="156"/>
      <c r="AM48" s="156"/>
      <c r="AN48" s="156"/>
      <c r="AO48" s="187"/>
      <c r="AP48" s="186"/>
      <c r="AQ48" s="186"/>
      <c r="AR48" s="186"/>
      <c r="AS48" s="186"/>
      <c r="AT48" s="156"/>
      <c r="AU48" s="192"/>
    </row>
    <row r="49" spans="1:46" ht="15.95" customHeight="1" thickBot="1" x14ac:dyDescent="0.3">
      <c r="H49" s="198"/>
      <c r="I49" s="198"/>
      <c r="J49" s="198"/>
      <c r="K49" s="115"/>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8"/>
      <c r="AL49" s="198"/>
      <c r="AM49" s="198"/>
      <c r="AN49" s="198"/>
    </row>
    <row r="50" spans="1:46" ht="15.95" customHeight="1" x14ac:dyDescent="0.25">
      <c r="A50" s="258" t="s">
        <v>168</v>
      </c>
      <c r="B50" s="258"/>
      <c r="C50" s="258"/>
      <c r="D50" s="258"/>
      <c r="E50" s="257" t="s">
        <v>573</v>
      </c>
      <c r="F50" s="257"/>
      <c r="G50" s="153">
        <v>2015</v>
      </c>
      <c r="H50" s="153">
        <v>2016</v>
      </c>
      <c r="I50" s="153">
        <v>2017</v>
      </c>
      <c r="J50" s="153">
        <v>2018</v>
      </c>
      <c r="K50" s="153">
        <v>2019</v>
      </c>
      <c r="L50" s="153">
        <v>2020</v>
      </c>
      <c r="M50" s="153">
        <v>2021</v>
      </c>
      <c r="N50" s="153">
        <v>2022</v>
      </c>
      <c r="O50" s="153">
        <v>2023</v>
      </c>
      <c r="P50" s="153">
        <v>2024</v>
      </c>
      <c r="Q50" s="153">
        <v>2025</v>
      </c>
      <c r="R50" s="153">
        <v>2026</v>
      </c>
      <c r="S50" s="153">
        <v>2027</v>
      </c>
      <c r="T50" s="153">
        <v>2028</v>
      </c>
      <c r="U50" s="153">
        <v>2029</v>
      </c>
      <c r="V50" s="153">
        <v>2030</v>
      </c>
      <c r="W50" s="153">
        <v>2031</v>
      </c>
      <c r="X50" s="153">
        <v>2032</v>
      </c>
      <c r="Y50" s="153">
        <v>2033</v>
      </c>
      <c r="Z50" s="153">
        <v>2034</v>
      </c>
      <c r="AA50" s="153">
        <v>2035</v>
      </c>
      <c r="AB50" s="153">
        <v>2036</v>
      </c>
      <c r="AC50" s="153">
        <v>2037</v>
      </c>
      <c r="AD50" s="153">
        <v>2038</v>
      </c>
      <c r="AE50" s="153">
        <v>2039</v>
      </c>
      <c r="AF50" s="153">
        <v>2040</v>
      </c>
      <c r="AG50" s="153">
        <v>2041</v>
      </c>
      <c r="AH50" s="153">
        <v>2042</v>
      </c>
      <c r="AI50" s="153">
        <v>2043</v>
      </c>
      <c r="AJ50" s="153">
        <v>2044</v>
      </c>
      <c r="AK50" s="153">
        <v>2045</v>
      </c>
      <c r="AL50" s="153">
        <v>2046</v>
      </c>
      <c r="AM50" s="153">
        <v>2047</v>
      </c>
      <c r="AN50" s="153">
        <v>2048</v>
      </c>
      <c r="AO50" s="153">
        <v>2049</v>
      </c>
      <c r="AP50" s="184"/>
      <c r="AQ50" s="184"/>
      <c r="AR50" s="184"/>
      <c r="AS50" s="184"/>
      <c r="AT50" s="184" t="s">
        <v>433</v>
      </c>
    </row>
    <row r="51" spans="1:46" ht="15.95" customHeight="1" x14ac:dyDescent="0.25">
      <c r="A51" s="249" t="s">
        <v>169</v>
      </c>
      <c r="B51" s="249"/>
      <c r="C51" s="249"/>
      <c r="D51" s="249"/>
      <c r="E51" s="250"/>
      <c r="F51" s="250"/>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c r="AK51" s="183"/>
      <c r="AL51" s="183"/>
      <c r="AM51" s="183"/>
      <c r="AN51" s="183"/>
      <c r="AO51" s="183"/>
      <c r="AP51" s="182"/>
      <c r="AQ51" s="182"/>
      <c r="AR51" s="182"/>
      <c r="AS51" s="182"/>
      <c r="AT51" s="183"/>
    </row>
    <row r="52" spans="1:46" ht="15.95" customHeight="1" x14ac:dyDescent="0.25">
      <c r="A52" s="249" t="s">
        <v>170</v>
      </c>
      <c r="B52" s="249"/>
      <c r="C52" s="249"/>
      <c r="D52" s="249"/>
      <c r="E52" s="250"/>
      <c r="F52" s="250"/>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3"/>
      <c r="AL52" s="183"/>
      <c r="AM52" s="183"/>
      <c r="AN52" s="183"/>
      <c r="AO52" s="183"/>
      <c r="AP52" s="182"/>
      <c r="AQ52" s="182"/>
      <c r="AR52" s="182"/>
      <c r="AS52" s="182"/>
      <c r="AT52" s="183"/>
    </row>
    <row r="53" spans="1:46" ht="15.95" customHeight="1" x14ac:dyDescent="0.25">
      <c r="A53" s="249" t="s">
        <v>171</v>
      </c>
      <c r="B53" s="249"/>
      <c r="C53" s="249"/>
      <c r="D53" s="249"/>
      <c r="E53" s="250"/>
      <c r="F53" s="250"/>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83"/>
      <c r="AK53" s="183"/>
      <c r="AL53" s="183"/>
      <c r="AM53" s="183"/>
      <c r="AN53" s="183"/>
      <c r="AO53" s="183"/>
      <c r="AP53" s="182"/>
      <c r="AQ53" s="182"/>
      <c r="AR53" s="182"/>
      <c r="AS53" s="182"/>
      <c r="AT53" s="183"/>
    </row>
    <row r="54" spans="1:46" ht="15.95" customHeight="1" x14ac:dyDescent="0.25">
      <c r="A54" s="249" t="s">
        <v>172</v>
      </c>
      <c r="B54" s="249"/>
      <c r="C54" s="249"/>
      <c r="D54" s="249"/>
      <c r="E54" s="250"/>
      <c r="F54" s="250"/>
      <c r="G54" s="183"/>
      <c r="H54" s="183"/>
      <c r="I54" s="183"/>
      <c r="J54" s="183"/>
      <c r="K54" s="183"/>
      <c r="L54" s="183"/>
      <c r="M54" s="183"/>
      <c r="N54" s="183"/>
      <c r="O54" s="183"/>
      <c r="P54" s="183"/>
      <c r="Q54" s="183"/>
      <c r="R54" s="183"/>
      <c r="S54" s="183"/>
      <c r="T54" s="183"/>
      <c r="U54" s="183"/>
      <c r="V54" s="183"/>
      <c r="W54" s="183"/>
      <c r="X54" s="183"/>
      <c r="Y54" s="183"/>
      <c r="Z54" s="183"/>
      <c r="AA54" s="183"/>
      <c r="AB54" s="183"/>
      <c r="AC54" s="183"/>
      <c r="AD54" s="183"/>
      <c r="AE54" s="183"/>
      <c r="AF54" s="183"/>
      <c r="AG54" s="183"/>
      <c r="AH54" s="183"/>
      <c r="AI54" s="183"/>
      <c r="AJ54" s="183"/>
      <c r="AK54" s="183"/>
      <c r="AL54" s="183"/>
      <c r="AM54" s="183"/>
      <c r="AN54" s="183"/>
      <c r="AO54" s="183"/>
      <c r="AP54" s="182"/>
      <c r="AQ54" s="182"/>
      <c r="AR54" s="182"/>
      <c r="AS54" s="182"/>
      <c r="AT54" s="183"/>
    </row>
    <row r="55" spans="1:46" ht="15.95" customHeight="1" thickBot="1" x14ac:dyDescent="0.3"/>
    <row r="56" spans="1:46" ht="15.95" customHeight="1" x14ac:dyDescent="0.25">
      <c r="A56" s="258" t="s">
        <v>173</v>
      </c>
      <c r="B56" s="258"/>
      <c r="C56" s="258"/>
      <c r="D56" s="258"/>
      <c r="E56" s="257" t="s">
        <v>573</v>
      </c>
      <c r="F56" s="257"/>
      <c r="G56" s="153">
        <v>2015</v>
      </c>
      <c r="H56" s="153">
        <v>2016</v>
      </c>
      <c r="I56" s="153">
        <v>2017</v>
      </c>
      <c r="J56" s="153">
        <v>2018</v>
      </c>
      <c r="K56" s="153">
        <v>2019</v>
      </c>
      <c r="L56" s="153">
        <v>2020</v>
      </c>
      <c r="M56" s="153">
        <v>2021</v>
      </c>
      <c r="N56" s="153">
        <v>2022</v>
      </c>
      <c r="O56" s="153">
        <v>2023</v>
      </c>
      <c r="P56" s="153">
        <v>2024</v>
      </c>
      <c r="Q56" s="153">
        <v>2025</v>
      </c>
      <c r="R56" s="153">
        <v>2026</v>
      </c>
      <c r="S56" s="153">
        <v>2027</v>
      </c>
      <c r="T56" s="153">
        <v>2028</v>
      </c>
      <c r="U56" s="153">
        <v>2029</v>
      </c>
      <c r="V56" s="153">
        <v>2030</v>
      </c>
      <c r="W56" s="153">
        <v>2031</v>
      </c>
      <c r="X56" s="153">
        <v>2032</v>
      </c>
      <c r="Y56" s="153">
        <v>2033</v>
      </c>
      <c r="Z56" s="153">
        <v>2034</v>
      </c>
      <c r="AA56" s="153">
        <v>2035</v>
      </c>
      <c r="AB56" s="153">
        <v>2036</v>
      </c>
      <c r="AC56" s="153">
        <v>2037</v>
      </c>
      <c r="AD56" s="153">
        <v>2038</v>
      </c>
      <c r="AE56" s="153">
        <v>2039</v>
      </c>
      <c r="AF56" s="153">
        <v>2040</v>
      </c>
      <c r="AG56" s="153">
        <v>2041</v>
      </c>
      <c r="AH56" s="153">
        <v>2042</v>
      </c>
      <c r="AI56" s="153">
        <v>2043</v>
      </c>
      <c r="AJ56" s="153">
        <v>2044</v>
      </c>
      <c r="AK56" s="153">
        <v>2045</v>
      </c>
      <c r="AL56" s="153">
        <v>2046</v>
      </c>
      <c r="AM56" s="153">
        <v>2047</v>
      </c>
      <c r="AN56" s="153">
        <v>2048</v>
      </c>
      <c r="AO56" s="153">
        <v>2049</v>
      </c>
      <c r="AP56" s="184"/>
      <c r="AQ56" s="184"/>
      <c r="AR56" s="184"/>
      <c r="AS56" s="184"/>
      <c r="AT56" s="184" t="s">
        <v>433</v>
      </c>
    </row>
    <row r="57" spans="1:46" ht="21" customHeight="1" x14ac:dyDescent="0.25">
      <c r="A57" s="249" t="s">
        <v>174</v>
      </c>
      <c r="B57" s="249"/>
      <c r="C57" s="249"/>
      <c r="D57" s="249"/>
      <c r="E57" s="250"/>
      <c r="F57" s="250"/>
      <c r="G57" s="183"/>
      <c r="H57" s="156">
        <v>12912928</v>
      </c>
      <c r="I57" s="156">
        <v>33209374</v>
      </c>
      <c r="J57" s="156">
        <v>44468442</v>
      </c>
      <c r="K57" s="156">
        <v>50170088</v>
      </c>
      <c r="L57" s="156">
        <v>81064113</v>
      </c>
      <c r="M57" s="156">
        <v>100042813</v>
      </c>
      <c r="N57" s="156">
        <v>107824042</v>
      </c>
      <c r="O57" s="156">
        <v>111058763</v>
      </c>
      <c r="P57" s="156">
        <v>114390526</v>
      </c>
      <c r="Q57" s="156">
        <v>117822242</v>
      </c>
      <c r="R57" s="156">
        <v>121356909</v>
      </c>
      <c r="S57" s="156">
        <v>124997616</v>
      </c>
      <c r="T57" s="156">
        <v>128747545</v>
      </c>
      <c r="U57" s="156">
        <v>132609971</v>
      </c>
      <c r="V57" s="156">
        <v>136588270</v>
      </c>
      <c r="W57" s="156">
        <v>140685919</v>
      </c>
      <c r="X57" s="156">
        <v>144906496</v>
      </c>
      <c r="Y57" s="156">
        <v>149253691</v>
      </c>
      <c r="Z57" s="156">
        <v>153731302</v>
      </c>
      <c r="AA57" s="156">
        <v>158343241</v>
      </c>
      <c r="AB57" s="156">
        <v>163093538</v>
      </c>
      <c r="AC57" s="156">
        <v>167986344</v>
      </c>
      <c r="AD57" s="156">
        <v>173025934</v>
      </c>
      <c r="AE57" s="156">
        <v>178216712</v>
      </c>
      <c r="AF57" s="156">
        <v>183563214</v>
      </c>
      <c r="AG57" s="156">
        <v>189070110</v>
      </c>
      <c r="AH57" s="156">
        <v>194742214</v>
      </c>
      <c r="AI57" s="156">
        <v>200584480</v>
      </c>
      <c r="AJ57" s="156">
        <v>206602014</v>
      </c>
      <c r="AK57" s="156">
        <v>212800075</v>
      </c>
      <c r="AL57" s="156">
        <v>219184077</v>
      </c>
      <c r="AM57" s="156">
        <v>225759599</v>
      </c>
      <c r="AN57" s="156">
        <v>232532387</v>
      </c>
      <c r="AO57" s="183"/>
      <c r="AP57" s="182"/>
      <c r="AQ57" s="182"/>
      <c r="AR57" s="182"/>
      <c r="AS57" s="182"/>
      <c r="AT57" s="156">
        <v>4711344989</v>
      </c>
    </row>
    <row r="58" spans="1:46" ht="15.95" customHeight="1" x14ac:dyDescent="0.25">
      <c r="A58" s="249" t="s">
        <v>175</v>
      </c>
      <c r="B58" s="249"/>
      <c r="C58" s="249"/>
      <c r="D58" s="249"/>
      <c r="E58" s="250"/>
      <c r="F58" s="250"/>
      <c r="G58" s="183"/>
      <c r="H58" s="183"/>
      <c r="I58" s="183"/>
      <c r="J58" s="183"/>
      <c r="K58" s="183"/>
      <c r="L58" s="183"/>
      <c r="M58" s="183"/>
      <c r="N58" s="183"/>
      <c r="O58" s="183"/>
      <c r="P58" s="183"/>
      <c r="Q58" s="183"/>
      <c r="R58" s="156">
        <v>-2237303</v>
      </c>
      <c r="S58" s="156">
        <v>-4593929</v>
      </c>
      <c r="T58" s="156">
        <v>-1817116</v>
      </c>
      <c r="U58" s="156">
        <v>-1465748</v>
      </c>
      <c r="V58" s="156">
        <v>-1486029</v>
      </c>
      <c r="W58" s="156">
        <v>-2712051</v>
      </c>
      <c r="X58" s="156">
        <v>-2151693</v>
      </c>
      <c r="Y58" s="183"/>
      <c r="Z58" s="183"/>
      <c r="AA58" s="183"/>
      <c r="AB58" s="156">
        <v>-3311755</v>
      </c>
      <c r="AC58" s="156">
        <v>-6800138</v>
      </c>
      <c r="AD58" s="156">
        <v>-2689776</v>
      </c>
      <c r="AE58" s="156">
        <v>-2169665</v>
      </c>
      <c r="AF58" s="156">
        <v>-2199686</v>
      </c>
      <c r="AG58" s="156">
        <v>-4014498</v>
      </c>
      <c r="AH58" s="156">
        <v>-3185031</v>
      </c>
      <c r="AI58" s="183"/>
      <c r="AJ58" s="183"/>
      <c r="AK58" s="183"/>
      <c r="AL58" s="183"/>
      <c r="AM58" s="183"/>
      <c r="AN58" s="183"/>
      <c r="AO58" s="183"/>
      <c r="AP58" s="182"/>
      <c r="AQ58" s="182"/>
      <c r="AR58" s="182"/>
      <c r="AS58" s="182"/>
      <c r="AT58" s="156">
        <v>-40834419</v>
      </c>
    </row>
    <row r="59" spans="1:46" ht="15.95" customHeight="1" x14ac:dyDescent="0.25">
      <c r="A59" s="249" t="s">
        <v>176</v>
      </c>
      <c r="B59" s="249"/>
      <c r="C59" s="249"/>
      <c r="D59" s="249"/>
      <c r="E59" s="250"/>
      <c r="F59" s="250"/>
      <c r="G59" s="183"/>
      <c r="H59" s="183"/>
      <c r="I59" s="183"/>
      <c r="J59" s="183"/>
      <c r="K59" s="183"/>
      <c r="L59" s="183"/>
      <c r="M59" s="183"/>
      <c r="N59" s="183"/>
      <c r="O59" s="183"/>
      <c r="P59" s="183"/>
      <c r="Q59" s="183"/>
      <c r="R59" s="183"/>
      <c r="S59" s="183"/>
      <c r="T59" s="183"/>
      <c r="U59" s="183"/>
      <c r="V59" s="183"/>
      <c r="W59" s="183"/>
      <c r="X59" s="156">
        <v>-16087246</v>
      </c>
      <c r="Y59" s="156">
        <v>-14109300</v>
      </c>
      <c r="Z59" s="156">
        <v>-19846728</v>
      </c>
      <c r="AA59" s="156">
        <v>-15763085</v>
      </c>
      <c r="AB59" s="156">
        <v>-1186969</v>
      </c>
      <c r="AC59" s="156">
        <v>-12033924</v>
      </c>
      <c r="AD59" s="156">
        <v>-11304125</v>
      </c>
      <c r="AE59" s="183"/>
      <c r="AF59" s="183"/>
      <c r="AG59" s="183"/>
      <c r="AH59" s="183"/>
      <c r="AI59" s="183"/>
      <c r="AJ59" s="183"/>
      <c r="AK59" s="183"/>
      <c r="AL59" s="183"/>
      <c r="AM59" s="183"/>
      <c r="AN59" s="183"/>
      <c r="AO59" s="183"/>
      <c r="AP59" s="182"/>
      <c r="AQ59" s="182"/>
      <c r="AR59" s="182"/>
      <c r="AS59" s="182"/>
      <c r="AT59" s="156">
        <v>-90331377</v>
      </c>
    </row>
    <row r="60" spans="1:46" ht="15.95" customHeight="1" x14ac:dyDescent="0.25">
      <c r="A60" s="249" t="s">
        <v>434</v>
      </c>
      <c r="B60" s="249"/>
      <c r="C60" s="249"/>
      <c r="D60" s="249"/>
      <c r="E60" s="250"/>
      <c r="F60" s="250"/>
      <c r="G60" s="183"/>
      <c r="H60" s="156">
        <v>-341649</v>
      </c>
      <c r="I60" s="156">
        <v>-357707</v>
      </c>
      <c r="J60" s="156">
        <v>-367365</v>
      </c>
      <c r="K60" s="156">
        <v>-384263</v>
      </c>
      <c r="L60" s="156">
        <v>-397328</v>
      </c>
      <c r="M60" s="156">
        <v>-413221</v>
      </c>
      <c r="N60" s="156">
        <v>-429750</v>
      </c>
      <c r="O60" s="156">
        <v>-446940</v>
      </c>
      <c r="P60" s="156">
        <v>-464818</v>
      </c>
      <c r="Q60" s="156">
        <v>-483411</v>
      </c>
      <c r="R60" s="156">
        <v>-502747</v>
      </c>
      <c r="S60" s="156">
        <v>-522857</v>
      </c>
      <c r="T60" s="156">
        <v>-543771</v>
      </c>
      <c r="U60" s="156">
        <v>-565522</v>
      </c>
      <c r="V60" s="156">
        <v>-588143</v>
      </c>
      <c r="W60" s="156">
        <v>-611669</v>
      </c>
      <c r="X60" s="156">
        <v>-636135</v>
      </c>
      <c r="Y60" s="156">
        <v>-661581</v>
      </c>
      <c r="Z60" s="156">
        <v>-688044</v>
      </c>
      <c r="AA60" s="156">
        <v>-715566</v>
      </c>
      <c r="AB60" s="156">
        <v>-744188</v>
      </c>
      <c r="AC60" s="156">
        <v>-773956</v>
      </c>
      <c r="AD60" s="156">
        <v>-804914</v>
      </c>
      <c r="AE60" s="156">
        <v>-837111</v>
      </c>
      <c r="AF60" s="156">
        <v>-870595</v>
      </c>
      <c r="AG60" s="156">
        <v>-905419</v>
      </c>
      <c r="AH60" s="156">
        <v>-941636</v>
      </c>
      <c r="AI60" s="156">
        <v>-979301</v>
      </c>
      <c r="AJ60" s="156">
        <v>-1018473</v>
      </c>
      <c r="AK60" s="156">
        <v>-1059212</v>
      </c>
      <c r="AL60" s="156">
        <v>-1101581</v>
      </c>
      <c r="AM60" s="156">
        <v>-1145644</v>
      </c>
      <c r="AN60" s="156">
        <v>-1191470</v>
      </c>
      <c r="AO60" s="183"/>
      <c r="AP60" s="182"/>
      <c r="AQ60" s="182"/>
      <c r="AR60" s="182"/>
      <c r="AS60" s="182"/>
      <c r="AT60" s="156">
        <v>-22495988</v>
      </c>
    </row>
    <row r="61" spans="1:46" ht="32.1" customHeight="1" x14ac:dyDescent="0.25">
      <c r="A61" s="249" t="s">
        <v>177</v>
      </c>
      <c r="B61" s="249"/>
      <c r="C61" s="249"/>
      <c r="D61" s="249"/>
      <c r="E61" s="250"/>
      <c r="F61" s="250"/>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c r="AI61" s="183"/>
      <c r="AJ61" s="183"/>
      <c r="AK61" s="183"/>
      <c r="AL61" s="183"/>
      <c r="AM61" s="183"/>
      <c r="AN61" s="183"/>
      <c r="AO61" s="183"/>
      <c r="AP61" s="182"/>
      <c r="AQ61" s="182"/>
      <c r="AR61" s="182"/>
      <c r="AS61" s="182"/>
      <c r="AT61" s="183"/>
    </row>
    <row r="62" spans="1:46" ht="32.1" customHeight="1" x14ac:dyDescent="0.25">
      <c r="A62" s="249" t="s">
        <v>435</v>
      </c>
      <c r="B62" s="249"/>
      <c r="C62" s="249"/>
      <c r="D62" s="249"/>
      <c r="E62" s="250"/>
      <c r="F62" s="250"/>
      <c r="G62" s="183"/>
      <c r="H62" s="156">
        <v>12571279</v>
      </c>
      <c r="I62" s="156">
        <v>32851668</v>
      </c>
      <c r="J62" s="156">
        <v>44101077</v>
      </c>
      <c r="K62" s="156">
        <v>49785825</v>
      </c>
      <c r="L62" s="156">
        <v>80666785</v>
      </c>
      <c r="M62" s="156">
        <v>99629591</v>
      </c>
      <c r="N62" s="156">
        <v>107394292</v>
      </c>
      <c r="O62" s="156">
        <v>110611823</v>
      </c>
      <c r="P62" s="156">
        <v>113925708</v>
      </c>
      <c r="Q62" s="156">
        <v>117338831</v>
      </c>
      <c r="R62" s="156">
        <v>118616859</v>
      </c>
      <c r="S62" s="156">
        <v>119880830</v>
      </c>
      <c r="T62" s="156">
        <v>126386657</v>
      </c>
      <c r="U62" s="156">
        <v>130578701</v>
      </c>
      <c r="V62" s="156">
        <v>134514099</v>
      </c>
      <c r="W62" s="156">
        <v>137362199</v>
      </c>
      <c r="X62" s="156">
        <v>126031421</v>
      </c>
      <c r="Y62" s="156">
        <v>134482810</v>
      </c>
      <c r="Z62" s="156">
        <v>133196530</v>
      </c>
      <c r="AA62" s="156">
        <v>141864590</v>
      </c>
      <c r="AB62" s="156">
        <v>157850625</v>
      </c>
      <c r="AC62" s="156">
        <v>148378327</v>
      </c>
      <c r="AD62" s="156">
        <v>158227119</v>
      </c>
      <c r="AE62" s="156">
        <v>175209936</v>
      </c>
      <c r="AF62" s="156">
        <v>180492933</v>
      </c>
      <c r="AG62" s="156">
        <v>184150194</v>
      </c>
      <c r="AH62" s="156">
        <v>190615546</v>
      </c>
      <c r="AI62" s="156">
        <v>199605179</v>
      </c>
      <c r="AJ62" s="156">
        <v>205583541</v>
      </c>
      <c r="AK62" s="156">
        <v>211740863</v>
      </c>
      <c r="AL62" s="156">
        <v>218082496</v>
      </c>
      <c r="AM62" s="156">
        <v>224613955</v>
      </c>
      <c r="AN62" s="156">
        <v>231340918</v>
      </c>
      <c r="AO62" s="183"/>
      <c r="AP62" s="182"/>
      <c r="AQ62" s="182"/>
      <c r="AR62" s="182"/>
      <c r="AS62" s="182"/>
      <c r="AT62" s="156">
        <v>4557683205</v>
      </c>
    </row>
    <row r="63" spans="1:46" ht="32.1" customHeight="1" x14ac:dyDescent="0.25">
      <c r="A63" s="249" t="s">
        <v>178</v>
      </c>
      <c r="B63" s="249"/>
      <c r="C63" s="249"/>
      <c r="D63" s="249"/>
      <c r="E63" s="250"/>
      <c r="F63" s="250"/>
      <c r="G63" s="156">
        <v>-2028974</v>
      </c>
      <c r="H63" s="156">
        <v>-4727949</v>
      </c>
      <c r="I63" s="156">
        <v>-7552432</v>
      </c>
      <c r="J63" s="156">
        <v>-7552432</v>
      </c>
      <c r="K63" s="156">
        <v>-12257854</v>
      </c>
      <c r="L63" s="156">
        <v>-14257854</v>
      </c>
      <c r="M63" s="156">
        <v>-16257582</v>
      </c>
      <c r="N63" s="156">
        <v>-16257582</v>
      </c>
      <c r="O63" s="156">
        <v>-16257582</v>
      </c>
      <c r="P63" s="156">
        <v>-16257582</v>
      </c>
      <c r="Q63" s="156">
        <v>-16257582</v>
      </c>
      <c r="R63" s="156">
        <v>-16257582</v>
      </c>
      <c r="S63" s="156">
        <v>-16257582</v>
      </c>
      <c r="T63" s="156">
        <v>-16257582</v>
      </c>
      <c r="U63" s="156">
        <v>-16257582</v>
      </c>
      <c r="V63" s="156">
        <v>-16257582</v>
      </c>
      <c r="W63" s="156">
        <v>-16257582</v>
      </c>
      <c r="X63" s="156">
        <v>-16257582</v>
      </c>
      <c r="Y63" s="156">
        <v>-16257582</v>
      </c>
      <c r="Z63" s="156">
        <v>-16257582</v>
      </c>
      <c r="AA63" s="156">
        <v>-16257582</v>
      </c>
      <c r="AB63" s="156">
        <v>-16257582</v>
      </c>
      <c r="AC63" s="156">
        <v>-16257582</v>
      </c>
      <c r="AD63" s="156">
        <v>-16257582</v>
      </c>
      <c r="AE63" s="156">
        <v>-16257582</v>
      </c>
      <c r="AF63" s="156">
        <v>-16257582</v>
      </c>
      <c r="AG63" s="156">
        <v>-16257582</v>
      </c>
      <c r="AH63" s="156">
        <v>-16257582</v>
      </c>
      <c r="AI63" s="156">
        <v>-16257582</v>
      </c>
      <c r="AJ63" s="156">
        <v>-16257582</v>
      </c>
      <c r="AK63" s="156">
        <v>-16257582</v>
      </c>
      <c r="AL63" s="156">
        <v>-16257582</v>
      </c>
      <c r="AM63" s="156">
        <v>-16257582</v>
      </c>
      <c r="AN63" s="156">
        <v>-395251</v>
      </c>
      <c r="AO63" s="183"/>
      <c r="AP63" s="182"/>
      <c r="AQ63" s="182"/>
      <c r="AR63" s="182"/>
      <c r="AS63" s="182"/>
      <c r="AT63" s="156">
        <v>-487727453</v>
      </c>
    </row>
    <row r="64" spans="1:46" ht="32.1" customHeight="1" x14ac:dyDescent="0.25">
      <c r="A64" s="249" t="s">
        <v>184</v>
      </c>
      <c r="B64" s="249"/>
      <c r="C64" s="249"/>
      <c r="D64" s="249"/>
      <c r="E64" s="250"/>
      <c r="F64" s="250"/>
      <c r="G64" s="156">
        <v>-2028974</v>
      </c>
      <c r="H64" s="156">
        <v>7843330</v>
      </c>
      <c r="I64" s="156">
        <v>25299236</v>
      </c>
      <c r="J64" s="156">
        <v>36548645</v>
      </c>
      <c r="K64" s="156">
        <v>37527971</v>
      </c>
      <c r="L64" s="156">
        <v>66408931</v>
      </c>
      <c r="M64" s="156">
        <v>83372009</v>
      </c>
      <c r="N64" s="156">
        <v>91136710</v>
      </c>
      <c r="O64" s="156">
        <v>94354241</v>
      </c>
      <c r="P64" s="156">
        <v>97668126</v>
      </c>
      <c r="Q64" s="156">
        <v>101081249</v>
      </c>
      <c r="R64" s="156">
        <v>102359277</v>
      </c>
      <c r="S64" s="156">
        <v>103623248</v>
      </c>
      <c r="T64" s="156">
        <v>110129076</v>
      </c>
      <c r="U64" s="156">
        <v>114321119</v>
      </c>
      <c r="V64" s="156">
        <v>118256517</v>
      </c>
      <c r="W64" s="156">
        <v>121104617</v>
      </c>
      <c r="X64" s="156">
        <v>109773839</v>
      </c>
      <c r="Y64" s="156">
        <v>118225228</v>
      </c>
      <c r="Z64" s="156">
        <v>116938948</v>
      </c>
      <c r="AA64" s="156">
        <v>125607008</v>
      </c>
      <c r="AB64" s="156">
        <v>141593044</v>
      </c>
      <c r="AC64" s="156">
        <v>132120745</v>
      </c>
      <c r="AD64" s="156">
        <v>141969538</v>
      </c>
      <c r="AE64" s="156">
        <v>158952355</v>
      </c>
      <c r="AF64" s="156">
        <v>164235351</v>
      </c>
      <c r="AG64" s="156">
        <v>167892612</v>
      </c>
      <c r="AH64" s="156">
        <v>174357964</v>
      </c>
      <c r="AI64" s="156">
        <v>183347597</v>
      </c>
      <c r="AJ64" s="156">
        <v>189325959</v>
      </c>
      <c r="AK64" s="156">
        <v>195483281</v>
      </c>
      <c r="AL64" s="156">
        <v>201824915</v>
      </c>
      <c r="AM64" s="156">
        <v>208356374</v>
      </c>
      <c r="AN64" s="156">
        <v>230945666</v>
      </c>
      <c r="AO64" s="183"/>
      <c r="AP64" s="182"/>
      <c r="AQ64" s="182"/>
      <c r="AR64" s="182"/>
      <c r="AS64" s="182"/>
      <c r="AT64" s="156">
        <v>4069955753</v>
      </c>
    </row>
    <row r="65" spans="1:46" ht="15.95" customHeight="1" x14ac:dyDescent="0.25">
      <c r="A65" s="249" t="s">
        <v>179</v>
      </c>
      <c r="B65" s="249"/>
      <c r="C65" s="249"/>
      <c r="D65" s="249"/>
      <c r="E65" s="250"/>
      <c r="F65" s="250"/>
      <c r="G65" s="183"/>
      <c r="H65" s="183"/>
      <c r="I65" s="183"/>
      <c r="J65" s="183"/>
      <c r="K65" s="183"/>
      <c r="L65" s="183"/>
      <c r="M65" s="183"/>
      <c r="N65" s="183"/>
      <c r="O65" s="183"/>
      <c r="P65" s="183"/>
      <c r="Q65" s="183"/>
      <c r="R65" s="183"/>
      <c r="S65" s="183"/>
      <c r="T65" s="183"/>
      <c r="U65" s="183"/>
      <c r="V65" s="183"/>
      <c r="W65" s="183"/>
      <c r="X65" s="183"/>
      <c r="Y65" s="183"/>
      <c r="Z65" s="183"/>
      <c r="AA65" s="183"/>
      <c r="AB65" s="183"/>
      <c r="AC65" s="183"/>
      <c r="AD65" s="183"/>
      <c r="AE65" s="183"/>
      <c r="AF65" s="183"/>
      <c r="AG65" s="183"/>
      <c r="AH65" s="183"/>
      <c r="AI65" s="183"/>
      <c r="AJ65" s="183"/>
      <c r="AK65" s="183"/>
      <c r="AL65" s="183"/>
      <c r="AM65" s="183"/>
      <c r="AN65" s="183"/>
      <c r="AO65" s="183"/>
      <c r="AP65" s="182"/>
      <c r="AQ65" s="182"/>
      <c r="AR65" s="182"/>
      <c r="AS65" s="182"/>
      <c r="AT65" s="183"/>
    </row>
    <row r="66" spans="1:46" ht="32.1" customHeight="1" x14ac:dyDescent="0.25">
      <c r="A66" s="249" t="s">
        <v>180</v>
      </c>
      <c r="B66" s="249"/>
      <c r="C66" s="249"/>
      <c r="D66" s="249"/>
      <c r="E66" s="250"/>
      <c r="F66" s="250"/>
      <c r="G66" s="156">
        <v>-2028974</v>
      </c>
      <c r="H66" s="156">
        <v>7843330</v>
      </c>
      <c r="I66" s="156">
        <v>25299236</v>
      </c>
      <c r="J66" s="156">
        <v>36548645</v>
      </c>
      <c r="K66" s="156">
        <v>37527971</v>
      </c>
      <c r="L66" s="156">
        <v>66408931</v>
      </c>
      <c r="M66" s="156">
        <v>83372009</v>
      </c>
      <c r="N66" s="156">
        <v>91136710</v>
      </c>
      <c r="O66" s="156">
        <v>94354241</v>
      </c>
      <c r="P66" s="156">
        <v>97668126</v>
      </c>
      <c r="Q66" s="156">
        <v>101081249</v>
      </c>
      <c r="R66" s="156">
        <v>102359277</v>
      </c>
      <c r="S66" s="156">
        <v>103623248</v>
      </c>
      <c r="T66" s="156">
        <v>110129076</v>
      </c>
      <c r="U66" s="156">
        <v>114321119</v>
      </c>
      <c r="V66" s="156">
        <v>118256517</v>
      </c>
      <c r="W66" s="156">
        <v>121104617</v>
      </c>
      <c r="X66" s="156">
        <v>109773839</v>
      </c>
      <c r="Y66" s="156">
        <v>118225228</v>
      </c>
      <c r="Z66" s="156">
        <v>116938948</v>
      </c>
      <c r="AA66" s="156">
        <v>125607008</v>
      </c>
      <c r="AB66" s="156">
        <v>141593044</v>
      </c>
      <c r="AC66" s="156">
        <v>132120745</v>
      </c>
      <c r="AD66" s="156">
        <v>141969538</v>
      </c>
      <c r="AE66" s="156">
        <v>158952355</v>
      </c>
      <c r="AF66" s="156">
        <v>164235351</v>
      </c>
      <c r="AG66" s="156">
        <v>167892612</v>
      </c>
      <c r="AH66" s="156">
        <v>174357964</v>
      </c>
      <c r="AI66" s="156">
        <v>183347597</v>
      </c>
      <c r="AJ66" s="156">
        <v>189325959</v>
      </c>
      <c r="AK66" s="156">
        <v>195483281</v>
      </c>
      <c r="AL66" s="156">
        <v>201824915</v>
      </c>
      <c r="AM66" s="156">
        <v>208356374</v>
      </c>
      <c r="AN66" s="156">
        <v>230945666</v>
      </c>
      <c r="AO66" s="183"/>
      <c r="AP66" s="182"/>
      <c r="AQ66" s="182"/>
      <c r="AR66" s="182"/>
      <c r="AS66" s="182"/>
      <c r="AT66" s="156">
        <v>4069955753</v>
      </c>
    </row>
    <row r="67" spans="1:46" ht="32.1" customHeight="1" x14ac:dyDescent="0.25">
      <c r="A67" s="249" t="s">
        <v>181</v>
      </c>
      <c r="B67" s="249"/>
      <c r="C67" s="249"/>
      <c r="D67" s="249"/>
      <c r="E67" s="250"/>
      <c r="F67" s="250"/>
      <c r="G67" s="183"/>
      <c r="H67" s="183"/>
      <c r="I67" s="156">
        <v>-1977447</v>
      </c>
      <c r="J67" s="156">
        <v>-7460778</v>
      </c>
      <c r="K67" s="156">
        <v>-4927498</v>
      </c>
      <c r="L67" s="156">
        <v>-12366943</v>
      </c>
      <c r="M67" s="156">
        <v>-15799717</v>
      </c>
      <c r="N67" s="156">
        <v>-18552494</v>
      </c>
      <c r="O67" s="156">
        <v>-19196000</v>
      </c>
      <c r="P67" s="156">
        <v>-19858777</v>
      </c>
      <c r="Q67" s="156">
        <v>-20541402</v>
      </c>
      <c r="R67" s="156">
        <v>-20797007</v>
      </c>
      <c r="S67" s="156">
        <v>-21049801</v>
      </c>
      <c r="T67" s="156">
        <v>-22350967</v>
      </c>
      <c r="U67" s="156">
        <v>-23189376</v>
      </c>
      <c r="V67" s="156">
        <v>-23976455</v>
      </c>
      <c r="W67" s="156">
        <v>-24546075</v>
      </c>
      <c r="X67" s="156">
        <v>-22279919</v>
      </c>
      <c r="Y67" s="156">
        <v>-23970197</v>
      </c>
      <c r="Z67" s="156">
        <v>-23712941</v>
      </c>
      <c r="AA67" s="156">
        <v>-25446553</v>
      </c>
      <c r="AB67" s="156">
        <v>-28643760</v>
      </c>
      <c r="AC67" s="156">
        <v>-26749301</v>
      </c>
      <c r="AD67" s="156">
        <v>-28719059</v>
      </c>
      <c r="AE67" s="156">
        <v>-32115623</v>
      </c>
      <c r="AF67" s="156">
        <v>-33172222</v>
      </c>
      <c r="AG67" s="156">
        <v>-33903674</v>
      </c>
      <c r="AH67" s="156">
        <v>-35196745</v>
      </c>
      <c r="AI67" s="156">
        <v>-36994671</v>
      </c>
      <c r="AJ67" s="156">
        <v>-38190343</v>
      </c>
      <c r="AK67" s="156">
        <v>-39421808</v>
      </c>
      <c r="AL67" s="156">
        <v>-40690135</v>
      </c>
      <c r="AM67" s="156">
        <v>-41996426</v>
      </c>
      <c r="AN67" s="156">
        <v>-46197038</v>
      </c>
      <c r="AO67" s="183"/>
      <c r="AP67" s="182"/>
      <c r="AQ67" s="182"/>
      <c r="AR67" s="182"/>
      <c r="AS67" s="182"/>
      <c r="AT67" s="156">
        <v>-813991151</v>
      </c>
    </row>
    <row r="68" spans="1:46" ht="32.1" customHeight="1" x14ac:dyDescent="0.25">
      <c r="A68" s="249" t="s">
        <v>182</v>
      </c>
      <c r="B68" s="249"/>
      <c r="C68" s="249"/>
      <c r="D68" s="249"/>
      <c r="E68" s="250"/>
      <c r="F68" s="250"/>
      <c r="G68" s="156">
        <v>-2028974</v>
      </c>
      <c r="H68" s="156">
        <v>7843330</v>
      </c>
      <c r="I68" s="156">
        <v>23321789</v>
      </c>
      <c r="J68" s="156">
        <v>29087868</v>
      </c>
      <c r="K68" s="156">
        <v>32600473</v>
      </c>
      <c r="L68" s="156">
        <v>54041988</v>
      </c>
      <c r="M68" s="156">
        <v>67572292</v>
      </c>
      <c r="N68" s="156">
        <v>72584216</v>
      </c>
      <c r="O68" s="156">
        <v>75158241</v>
      </c>
      <c r="P68" s="156">
        <v>77809350</v>
      </c>
      <c r="Q68" s="156">
        <v>80539848</v>
      </c>
      <c r="R68" s="156">
        <v>81562270</v>
      </c>
      <c r="S68" s="156">
        <v>82573447</v>
      </c>
      <c r="T68" s="156">
        <v>87778109</v>
      </c>
      <c r="U68" s="156">
        <v>91131744</v>
      </c>
      <c r="V68" s="156">
        <v>94280062</v>
      </c>
      <c r="W68" s="156">
        <v>96558542</v>
      </c>
      <c r="X68" s="156">
        <v>87493920</v>
      </c>
      <c r="Y68" s="156">
        <v>94255031</v>
      </c>
      <c r="Z68" s="156">
        <v>93226007</v>
      </c>
      <c r="AA68" s="156">
        <v>100160455</v>
      </c>
      <c r="AB68" s="156">
        <v>112949283</v>
      </c>
      <c r="AC68" s="156">
        <v>105371444</v>
      </c>
      <c r="AD68" s="156">
        <v>113250478</v>
      </c>
      <c r="AE68" s="156">
        <v>126836732</v>
      </c>
      <c r="AF68" s="156">
        <v>131063129</v>
      </c>
      <c r="AG68" s="156">
        <v>133988938</v>
      </c>
      <c r="AH68" s="156">
        <v>139161220</v>
      </c>
      <c r="AI68" s="156">
        <v>146352926</v>
      </c>
      <c r="AJ68" s="156">
        <v>151135616</v>
      </c>
      <c r="AK68" s="156">
        <v>156061473</v>
      </c>
      <c r="AL68" s="156">
        <v>161134780</v>
      </c>
      <c r="AM68" s="156">
        <v>166359947</v>
      </c>
      <c r="AN68" s="156">
        <v>184748628</v>
      </c>
      <c r="AO68" s="183"/>
      <c r="AP68" s="182"/>
      <c r="AQ68" s="182"/>
      <c r="AR68" s="182"/>
      <c r="AS68" s="182"/>
      <c r="AT68" s="156">
        <v>3255964602</v>
      </c>
    </row>
    <row r="69" spans="1:46" ht="15.95" customHeight="1" thickBot="1" x14ac:dyDescent="0.3"/>
    <row r="70" spans="1:46" ht="15.95" customHeight="1" x14ac:dyDescent="0.25">
      <c r="A70" s="256" t="s">
        <v>183</v>
      </c>
      <c r="B70" s="256"/>
      <c r="C70" s="256"/>
      <c r="D70" s="256"/>
      <c r="E70" s="257" t="s">
        <v>573</v>
      </c>
      <c r="F70" s="257"/>
      <c r="G70" s="153">
        <v>2015</v>
      </c>
      <c r="H70" s="153">
        <v>2016</v>
      </c>
      <c r="I70" s="153">
        <v>2017</v>
      </c>
      <c r="J70" s="153">
        <v>2018</v>
      </c>
      <c r="K70" s="153">
        <v>2019</v>
      </c>
      <c r="L70" s="153">
        <v>2020</v>
      </c>
      <c r="M70" s="153">
        <v>2021</v>
      </c>
      <c r="N70" s="153">
        <v>2022</v>
      </c>
      <c r="O70" s="153">
        <v>2023</v>
      </c>
      <c r="P70" s="153">
        <v>2024</v>
      </c>
      <c r="Q70" s="153">
        <v>2025</v>
      </c>
      <c r="R70" s="153">
        <v>2026</v>
      </c>
      <c r="S70" s="153">
        <v>2027</v>
      </c>
      <c r="T70" s="153">
        <v>2028</v>
      </c>
      <c r="U70" s="153">
        <v>2029</v>
      </c>
      <c r="V70" s="153">
        <v>2030</v>
      </c>
      <c r="W70" s="153">
        <v>2031</v>
      </c>
      <c r="X70" s="153">
        <v>2032</v>
      </c>
      <c r="Y70" s="153">
        <v>2033</v>
      </c>
      <c r="Z70" s="153">
        <v>2034</v>
      </c>
      <c r="AA70" s="153">
        <v>2035</v>
      </c>
      <c r="AB70" s="153">
        <v>2036</v>
      </c>
      <c r="AC70" s="153">
        <v>2037</v>
      </c>
      <c r="AD70" s="153">
        <v>2038</v>
      </c>
      <c r="AE70" s="153">
        <v>2039</v>
      </c>
      <c r="AF70" s="153">
        <v>2040</v>
      </c>
      <c r="AG70" s="153">
        <v>2041</v>
      </c>
      <c r="AH70" s="153">
        <v>2042</v>
      </c>
      <c r="AI70" s="153">
        <v>2043</v>
      </c>
      <c r="AJ70" s="153">
        <v>2044</v>
      </c>
      <c r="AK70" s="153">
        <v>2045</v>
      </c>
      <c r="AL70" s="153">
        <v>2046</v>
      </c>
      <c r="AM70" s="153">
        <v>2047</v>
      </c>
      <c r="AN70" s="153">
        <v>2048</v>
      </c>
      <c r="AO70" s="153">
        <v>2049</v>
      </c>
      <c r="AP70" s="184"/>
      <c r="AQ70" s="184"/>
      <c r="AR70" s="184"/>
      <c r="AS70" s="184"/>
      <c r="AT70" s="184" t="s">
        <v>433</v>
      </c>
    </row>
    <row r="71" spans="1:46" ht="32.1" customHeight="1" x14ac:dyDescent="0.25">
      <c r="A71" s="249" t="s">
        <v>184</v>
      </c>
      <c r="B71" s="249"/>
      <c r="C71" s="249"/>
      <c r="D71" s="249"/>
      <c r="E71" s="250"/>
      <c r="F71" s="250"/>
      <c r="G71" s="156">
        <v>-2028974</v>
      </c>
      <c r="H71" s="156">
        <v>7843330</v>
      </c>
      <c r="I71" s="156">
        <v>25299236</v>
      </c>
      <c r="J71" s="156">
        <v>36548645</v>
      </c>
      <c r="K71" s="156">
        <v>37527971</v>
      </c>
      <c r="L71" s="156">
        <v>66408931</v>
      </c>
      <c r="M71" s="156">
        <v>83372009</v>
      </c>
      <c r="N71" s="156">
        <v>91136710</v>
      </c>
      <c r="O71" s="156">
        <v>94354241</v>
      </c>
      <c r="P71" s="156">
        <v>97668126</v>
      </c>
      <c r="Q71" s="156">
        <v>101081249</v>
      </c>
      <c r="R71" s="156">
        <v>102359277</v>
      </c>
      <c r="S71" s="156">
        <v>103623248</v>
      </c>
      <c r="T71" s="156">
        <v>110129076</v>
      </c>
      <c r="U71" s="156">
        <v>114321119</v>
      </c>
      <c r="V71" s="156">
        <v>118256517</v>
      </c>
      <c r="W71" s="156">
        <v>121104617</v>
      </c>
      <c r="X71" s="156">
        <v>109773839</v>
      </c>
      <c r="Y71" s="156">
        <v>118225228</v>
      </c>
      <c r="Z71" s="156">
        <v>116938948</v>
      </c>
      <c r="AA71" s="156">
        <v>125607008</v>
      </c>
      <c r="AB71" s="156">
        <v>141593044</v>
      </c>
      <c r="AC71" s="156">
        <v>132120745</v>
      </c>
      <c r="AD71" s="156">
        <v>141969538</v>
      </c>
      <c r="AE71" s="156">
        <v>158952355</v>
      </c>
      <c r="AF71" s="156">
        <v>164235351</v>
      </c>
      <c r="AG71" s="156">
        <v>167892612</v>
      </c>
      <c r="AH71" s="156">
        <v>174357964</v>
      </c>
      <c r="AI71" s="156">
        <v>183347597</v>
      </c>
      <c r="AJ71" s="156">
        <v>189325959</v>
      </c>
      <c r="AK71" s="156">
        <v>195483281</v>
      </c>
      <c r="AL71" s="156">
        <v>201824915</v>
      </c>
      <c r="AM71" s="156">
        <v>208356374</v>
      </c>
      <c r="AN71" s="156">
        <v>230945666</v>
      </c>
      <c r="AO71" s="183"/>
      <c r="AP71" s="182"/>
      <c r="AQ71" s="182"/>
      <c r="AR71" s="182"/>
      <c r="AS71" s="182"/>
      <c r="AT71" s="156">
        <v>4069955753</v>
      </c>
    </row>
    <row r="72" spans="1:46" ht="15.95" customHeight="1" x14ac:dyDescent="0.25">
      <c r="A72" s="249" t="s">
        <v>178</v>
      </c>
      <c r="B72" s="249"/>
      <c r="C72" s="249"/>
      <c r="D72" s="249"/>
      <c r="E72" s="250"/>
      <c r="F72" s="250"/>
      <c r="G72" s="156">
        <v>2028974</v>
      </c>
      <c r="H72" s="156">
        <v>4727949</v>
      </c>
      <c r="I72" s="156">
        <v>7552432</v>
      </c>
      <c r="J72" s="156">
        <v>7552432</v>
      </c>
      <c r="K72" s="156">
        <v>12257854</v>
      </c>
      <c r="L72" s="156">
        <v>14257854</v>
      </c>
      <c r="M72" s="156">
        <v>16257582</v>
      </c>
      <c r="N72" s="156">
        <v>16257582</v>
      </c>
      <c r="O72" s="156">
        <v>16257582</v>
      </c>
      <c r="P72" s="156">
        <v>16257582</v>
      </c>
      <c r="Q72" s="156">
        <v>16257582</v>
      </c>
      <c r="R72" s="156">
        <v>16257582</v>
      </c>
      <c r="S72" s="156">
        <v>16257582</v>
      </c>
      <c r="T72" s="156">
        <v>16257582</v>
      </c>
      <c r="U72" s="156">
        <v>16257582</v>
      </c>
      <c r="V72" s="156">
        <v>16257582</v>
      </c>
      <c r="W72" s="156">
        <v>16257582</v>
      </c>
      <c r="X72" s="156">
        <v>16257582</v>
      </c>
      <c r="Y72" s="156">
        <v>16257582</v>
      </c>
      <c r="Z72" s="156">
        <v>16257582</v>
      </c>
      <c r="AA72" s="156">
        <v>16257582</v>
      </c>
      <c r="AB72" s="156">
        <v>16257582</v>
      </c>
      <c r="AC72" s="156">
        <v>16257582</v>
      </c>
      <c r="AD72" s="156">
        <v>16257582</v>
      </c>
      <c r="AE72" s="156">
        <v>16257582</v>
      </c>
      <c r="AF72" s="156">
        <v>16257582</v>
      </c>
      <c r="AG72" s="156">
        <v>16257582</v>
      </c>
      <c r="AH72" s="156">
        <v>16257582</v>
      </c>
      <c r="AI72" s="156">
        <v>16257582</v>
      </c>
      <c r="AJ72" s="156">
        <v>16257582</v>
      </c>
      <c r="AK72" s="156">
        <v>16257582</v>
      </c>
      <c r="AL72" s="156">
        <v>16257582</v>
      </c>
      <c r="AM72" s="156">
        <v>16257582</v>
      </c>
      <c r="AN72" s="156">
        <v>395251</v>
      </c>
      <c r="AO72" s="183"/>
      <c r="AP72" s="182"/>
      <c r="AQ72" s="182"/>
      <c r="AR72" s="182"/>
      <c r="AS72" s="182"/>
      <c r="AT72" s="156">
        <v>487727453</v>
      </c>
    </row>
    <row r="73" spans="1:46" ht="15.95" customHeight="1" x14ac:dyDescent="0.25">
      <c r="A73" s="249" t="s">
        <v>179</v>
      </c>
      <c r="B73" s="249"/>
      <c r="C73" s="249"/>
      <c r="D73" s="249"/>
      <c r="E73" s="250"/>
      <c r="F73" s="250"/>
      <c r="G73" s="183"/>
      <c r="H73" s="183"/>
      <c r="I73" s="183"/>
      <c r="J73" s="183"/>
      <c r="K73" s="183"/>
      <c r="L73" s="183"/>
      <c r="M73" s="183"/>
      <c r="N73" s="183"/>
      <c r="O73" s="183"/>
      <c r="P73" s="183"/>
      <c r="Q73" s="183"/>
      <c r="R73" s="183"/>
      <c r="S73" s="183"/>
      <c r="T73" s="183"/>
      <c r="U73" s="183"/>
      <c r="V73" s="183"/>
      <c r="W73" s="183"/>
      <c r="X73" s="183"/>
      <c r="Y73" s="183"/>
      <c r="Z73" s="183"/>
      <c r="AA73" s="183"/>
      <c r="AB73" s="183"/>
      <c r="AC73" s="183"/>
      <c r="AD73" s="183"/>
      <c r="AE73" s="183"/>
      <c r="AF73" s="183"/>
      <c r="AG73" s="183"/>
      <c r="AH73" s="183"/>
      <c r="AI73" s="183"/>
      <c r="AJ73" s="183"/>
      <c r="AK73" s="183"/>
      <c r="AL73" s="183"/>
      <c r="AM73" s="183"/>
      <c r="AN73" s="183"/>
      <c r="AO73" s="183"/>
      <c r="AP73" s="182"/>
      <c r="AQ73" s="182"/>
      <c r="AR73" s="182"/>
      <c r="AS73" s="182"/>
      <c r="AT73" s="183"/>
    </row>
    <row r="74" spans="1:46" ht="32.1" customHeight="1" x14ac:dyDescent="0.25">
      <c r="A74" s="249" t="s">
        <v>181</v>
      </c>
      <c r="B74" s="249"/>
      <c r="C74" s="249"/>
      <c r="D74" s="249"/>
      <c r="E74" s="250"/>
      <c r="F74" s="250"/>
      <c r="G74" s="183"/>
      <c r="H74" s="183"/>
      <c r="I74" s="156">
        <v>-1977447</v>
      </c>
      <c r="J74" s="156">
        <v>-7460778</v>
      </c>
      <c r="K74" s="156">
        <v>-4927498</v>
      </c>
      <c r="L74" s="156">
        <v>-12366943</v>
      </c>
      <c r="M74" s="156">
        <v>-15799717</v>
      </c>
      <c r="N74" s="156">
        <v>-18552494</v>
      </c>
      <c r="O74" s="156">
        <v>-19196000</v>
      </c>
      <c r="P74" s="156">
        <v>-19858777</v>
      </c>
      <c r="Q74" s="156">
        <v>-20541402</v>
      </c>
      <c r="R74" s="156">
        <v>-20797007</v>
      </c>
      <c r="S74" s="156">
        <v>-21049801</v>
      </c>
      <c r="T74" s="156">
        <v>-22350967</v>
      </c>
      <c r="U74" s="156">
        <v>-23189376</v>
      </c>
      <c r="V74" s="156">
        <v>-23976455</v>
      </c>
      <c r="W74" s="156">
        <v>-24546075</v>
      </c>
      <c r="X74" s="156">
        <v>-22279919</v>
      </c>
      <c r="Y74" s="156">
        <v>-23970197</v>
      </c>
      <c r="Z74" s="156">
        <v>-23712941</v>
      </c>
      <c r="AA74" s="156">
        <v>-25446553</v>
      </c>
      <c r="AB74" s="156">
        <v>-28643760</v>
      </c>
      <c r="AC74" s="156">
        <v>-26749301</v>
      </c>
      <c r="AD74" s="156">
        <v>-28719059</v>
      </c>
      <c r="AE74" s="156">
        <v>-32115623</v>
      </c>
      <c r="AF74" s="156">
        <v>-33172222</v>
      </c>
      <c r="AG74" s="156">
        <v>-33903674</v>
      </c>
      <c r="AH74" s="156">
        <v>-35196745</v>
      </c>
      <c r="AI74" s="156">
        <v>-36994671</v>
      </c>
      <c r="AJ74" s="156">
        <v>-38190343</v>
      </c>
      <c r="AK74" s="156">
        <v>-39421808</v>
      </c>
      <c r="AL74" s="156">
        <v>-40690135</v>
      </c>
      <c r="AM74" s="156">
        <v>-41996426</v>
      </c>
      <c r="AN74" s="156">
        <v>-46197038</v>
      </c>
      <c r="AO74" s="183"/>
      <c r="AP74" s="182"/>
      <c r="AQ74" s="182"/>
      <c r="AR74" s="182"/>
      <c r="AS74" s="182"/>
      <c r="AT74" s="156">
        <v>-813991151</v>
      </c>
    </row>
    <row r="75" spans="1:46" ht="32.1" customHeight="1" x14ac:dyDescent="0.25">
      <c r="A75" s="249" t="s">
        <v>185</v>
      </c>
      <c r="B75" s="249"/>
      <c r="C75" s="249"/>
      <c r="D75" s="249"/>
      <c r="E75" s="250"/>
      <c r="F75" s="250"/>
      <c r="G75" s="183"/>
      <c r="H75" s="156">
        <v>-2514256</v>
      </c>
      <c r="I75" s="156">
        <v>-6570334</v>
      </c>
      <c r="J75" s="156">
        <v>-8820215</v>
      </c>
      <c r="K75" s="156">
        <v>-9957165</v>
      </c>
      <c r="L75" s="156">
        <v>-16133357</v>
      </c>
      <c r="M75" s="156">
        <v>-19925918</v>
      </c>
      <c r="N75" s="156">
        <v>-21478858</v>
      </c>
      <c r="O75" s="156">
        <v>-22122365</v>
      </c>
      <c r="P75" s="156">
        <v>-22785142</v>
      </c>
      <c r="Q75" s="156">
        <v>-23467766</v>
      </c>
      <c r="R75" s="156">
        <v>-23723372</v>
      </c>
      <c r="S75" s="156">
        <v>-23976166</v>
      </c>
      <c r="T75" s="156">
        <v>-25277331</v>
      </c>
      <c r="U75" s="156">
        <v>-26115740</v>
      </c>
      <c r="V75" s="156">
        <v>-26902820</v>
      </c>
      <c r="W75" s="156">
        <v>-27472440</v>
      </c>
      <c r="X75" s="156">
        <v>-25206284</v>
      </c>
      <c r="Y75" s="156">
        <v>-26896562</v>
      </c>
      <c r="Z75" s="156">
        <v>-26639306</v>
      </c>
      <c r="AA75" s="156">
        <v>-28372918</v>
      </c>
      <c r="AB75" s="156">
        <v>-31570125</v>
      </c>
      <c r="AC75" s="156">
        <v>-29675665</v>
      </c>
      <c r="AD75" s="156">
        <v>-31645424</v>
      </c>
      <c r="AE75" s="156">
        <v>-35041987</v>
      </c>
      <c r="AF75" s="156">
        <v>-36098587</v>
      </c>
      <c r="AG75" s="156">
        <v>-36830039</v>
      </c>
      <c r="AH75" s="156">
        <v>-38123109</v>
      </c>
      <c r="AI75" s="156">
        <v>-39921036</v>
      </c>
      <c r="AJ75" s="156">
        <v>-41116708</v>
      </c>
      <c r="AK75" s="156">
        <v>-42348173</v>
      </c>
      <c r="AL75" s="156">
        <v>-43616499</v>
      </c>
      <c r="AM75" s="156">
        <v>-44922791</v>
      </c>
      <c r="AN75" s="156">
        <v>-46268184</v>
      </c>
      <c r="AO75" s="183"/>
      <c r="AP75" s="182"/>
      <c r="AQ75" s="182"/>
      <c r="AR75" s="182"/>
      <c r="AS75" s="182"/>
      <c r="AT75" s="156">
        <v>-911536641</v>
      </c>
    </row>
    <row r="76" spans="1:46" ht="15.95" customHeight="1" x14ac:dyDescent="0.25">
      <c r="A76" s="249" t="s">
        <v>186</v>
      </c>
      <c r="B76" s="249"/>
      <c r="C76" s="249"/>
      <c r="D76" s="249"/>
      <c r="E76" s="250"/>
      <c r="F76" s="250"/>
      <c r="G76" s="183"/>
      <c r="H76" s="156">
        <v>628564</v>
      </c>
      <c r="I76" s="156">
        <v>1178807</v>
      </c>
      <c r="J76" s="156">
        <v>1019415</v>
      </c>
      <c r="K76" s="156">
        <v>73131</v>
      </c>
      <c r="L76" s="156">
        <v>2164002</v>
      </c>
      <c r="M76" s="156">
        <v>1234205</v>
      </c>
      <c r="N76" s="156">
        <v>617633</v>
      </c>
      <c r="O76" s="156">
        <v>214502</v>
      </c>
      <c r="P76" s="156">
        <v>220926</v>
      </c>
      <c r="Q76" s="156">
        <v>227542</v>
      </c>
      <c r="R76" s="156">
        <v>85202</v>
      </c>
      <c r="S76" s="156">
        <v>84265</v>
      </c>
      <c r="T76" s="156">
        <v>433722</v>
      </c>
      <c r="U76" s="156">
        <v>279470</v>
      </c>
      <c r="V76" s="156">
        <v>262360</v>
      </c>
      <c r="W76" s="156">
        <v>189873</v>
      </c>
      <c r="X76" s="156">
        <v>-755385</v>
      </c>
      <c r="Y76" s="156">
        <v>563426</v>
      </c>
      <c r="Z76" s="156">
        <v>-85752</v>
      </c>
      <c r="AA76" s="156">
        <v>577871</v>
      </c>
      <c r="AB76" s="156">
        <v>1065736</v>
      </c>
      <c r="AC76" s="156">
        <v>-631487</v>
      </c>
      <c r="AD76" s="156">
        <v>656586</v>
      </c>
      <c r="AE76" s="156">
        <v>1132188</v>
      </c>
      <c r="AF76" s="156">
        <v>352200</v>
      </c>
      <c r="AG76" s="156">
        <v>243817</v>
      </c>
      <c r="AH76" s="156">
        <v>431024</v>
      </c>
      <c r="AI76" s="156">
        <v>599309</v>
      </c>
      <c r="AJ76" s="156">
        <v>398557</v>
      </c>
      <c r="AK76" s="156">
        <v>410488</v>
      </c>
      <c r="AL76" s="156">
        <v>422776</v>
      </c>
      <c r="AM76" s="156">
        <v>435431</v>
      </c>
      <c r="AN76" s="156">
        <v>686399</v>
      </c>
      <c r="AO76" s="183"/>
      <c r="AP76" s="182"/>
      <c r="AQ76" s="182"/>
      <c r="AR76" s="182"/>
      <c r="AS76" s="182"/>
      <c r="AT76" s="156">
        <v>15416799</v>
      </c>
    </row>
    <row r="77" spans="1:46" ht="32.1" customHeight="1" x14ac:dyDescent="0.25">
      <c r="A77" s="249" t="s">
        <v>187</v>
      </c>
      <c r="B77" s="249"/>
      <c r="C77" s="249"/>
      <c r="D77" s="249"/>
      <c r="E77" s="250"/>
      <c r="F77" s="250"/>
      <c r="G77" s="156">
        <v>-71355550</v>
      </c>
      <c r="H77" s="156">
        <v>-95003731</v>
      </c>
      <c r="I77" s="156">
        <v>-98954526</v>
      </c>
      <c r="J77" s="156">
        <v>-23671522</v>
      </c>
      <c r="K77" s="156">
        <v>-144880445</v>
      </c>
      <c r="L77" s="156">
        <v>-101044348</v>
      </c>
      <c r="M77" s="156">
        <v>-42945850</v>
      </c>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3"/>
      <c r="AL77" s="183"/>
      <c r="AM77" s="183"/>
      <c r="AN77" s="183"/>
      <c r="AO77" s="183"/>
      <c r="AP77" s="182"/>
      <c r="AQ77" s="182"/>
      <c r="AR77" s="182"/>
      <c r="AS77" s="182"/>
      <c r="AT77" s="156">
        <v>-577855971</v>
      </c>
    </row>
    <row r="78" spans="1:46" ht="15.95" customHeight="1" x14ac:dyDescent="0.25">
      <c r="A78" s="249" t="s">
        <v>188</v>
      </c>
      <c r="B78" s="249"/>
      <c r="C78" s="249"/>
      <c r="D78" s="249"/>
      <c r="E78" s="250"/>
      <c r="F78" s="250"/>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3"/>
      <c r="AL78" s="183"/>
      <c r="AM78" s="183"/>
      <c r="AN78" s="183"/>
      <c r="AO78" s="183"/>
      <c r="AP78" s="182"/>
      <c r="AQ78" s="182"/>
      <c r="AR78" s="182"/>
      <c r="AS78" s="182"/>
      <c r="AT78" s="183"/>
    </row>
    <row r="79" spans="1:46" ht="32.1" customHeight="1" x14ac:dyDescent="0.25">
      <c r="A79" s="249" t="s">
        <v>189</v>
      </c>
      <c r="B79" s="249"/>
      <c r="C79" s="249"/>
      <c r="D79" s="249"/>
      <c r="E79" s="250"/>
      <c r="F79" s="250"/>
      <c r="G79" s="156">
        <v>-71355550</v>
      </c>
      <c r="H79" s="156">
        <v>-81803888</v>
      </c>
      <c r="I79" s="156">
        <v>-66901498</v>
      </c>
      <c r="J79" s="156">
        <v>13988192</v>
      </c>
      <c r="K79" s="156">
        <v>-99948987</v>
      </c>
      <c r="L79" s="156">
        <v>-30580505</v>
      </c>
      <c r="M79" s="156">
        <v>42118229</v>
      </c>
      <c r="N79" s="156">
        <v>89459431</v>
      </c>
      <c r="O79" s="156">
        <v>91630325</v>
      </c>
      <c r="P79" s="156">
        <v>94287857</v>
      </c>
      <c r="Q79" s="156">
        <v>97024971</v>
      </c>
      <c r="R79" s="156">
        <v>97905054</v>
      </c>
      <c r="S79" s="156">
        <v>98915294</v>
      </c>
      <c r="T79" s="156">
        <v>104469412</v>
      </c>
      <c r="U79" s="156">
        <v>107668795</v>
      </c>
      <c r="V79" s="156">
        <v>110800003</v>
      </c>
      <c r="W79" s="156">
        <v>113005997</v>
      </c>
      <c r="X79" s="156">
        <v>102996116</v>
      </c>
      <c r="Y79" s="156">
        <v>111076039</v>
      </c>
      <c r="Z79" s="156">
        <v>109397836</v>
      </c>
      <c r="AA79" s="156">
        <v>116995907</v>
      </c>
      <c r="AB79" s="156">
        <v>130272601</v>
      </c>
      <c r="AC79" s="156">
        <v>120997539</v>
      </c>
      <c r="AD79" s="156">
        <v>130164646</v>
      </c>
      <c r="AE79" s="156">
        <v>144226502</v>
      </c>
      <c r="AF79" s="156">
        <v>147672911</v>
      </c>
      <c r="AG79" s="156">
        <v>150490337</v>
      </c>
      <c r="AH79" s="156">
        <v>155849825</v>
      </c>
      <c r="AI79" s="156">
        <v>163209816</v>
      </c>
      <c r="AJ79" s="156">
        <v>167791755</v>
      </c>
      <c r="AK79" s="156">
        <v>172729543</v>
      </c>
      <c r="AL79" s="156">
        <v>177815137</v>
      </c>
      <c r="AM79" s="156">
        <v>183052960</v>
      </c>
      <c r="AN79" s="156">
        <v>185830278</v>
      </c>
      <c r="AO79" s="183"/>
      <c r="AP79" s="182"/>
      <c r="AQ79" s="182"/>
      <c r="AR79" s="182"/>
      <c r="AS79" s="182"/>
      <c r="AT79" s="156">
        <v>3181252883</v>
      </c>
    </row>
    <row r="80" spans="1:46" ht="32.1" customHeight="1" x14ac:dyDescent="0.25">
      <c r="A80" s="249" t="s">
        <v>436</v>
      </c>
      <c r="B80" s="249"/>
      <c r="C80" s="249"/>
      <c r="D80" s="249"/>
      <c r="E80" s="250"/>
      <c r="F80" s="250"/>
      <c r="G80" s="156">
        <v>-71355550</v>
      </c>
      <c r="H80" s="156">
        <v>-153159438</v>
      </c>
      <c r="I80" s="156">
        <v>-220060936</v>
      </c>
      <c r="J80" s="156">
        <v>-206072743</v>
      </c>
      <c r="K80" s="156">
        <v>-306021730</v>
      </c>
      <c r="L80" s="156">
        <v>-336602235</v>
      </c>
      <c r="M80" s="156">
        <v>-294484006</v>
      </c>
      <c r="N80" s="156">
        <v>-205024575</v>
      </c>
      <c r="O80" s="156">
        <v>-113394250</v>
      </c>
      <c r="P80" s="156">
        <v>-19106393</v>
      </c>
      <c r="Q80" s="156">
        <v>77918578</v>
      </c>
      <c r="R80" s="156">
        <v>175823632</v>
      </c>
      <c r="S80" s="156">
        <v>274738926</v>
      </c>
      <c r="T80" s="156">
        <v>379208338</v>
      </c>
      <c r="U80" s="156">
        <v>486877133</v>
      </c>
      <c r="V80" s="156">
        <v>597677137</v>
      </c>
      <c r="W80" s="156">
        <v>710683134</v>
      </c>
      <c r="X80" s="156">
        <v>813679250</v>
      </c>
      <c r="Y80" s="156">
        <v>924755289</v>
      </c>
      <c r="Z80" s="156">
        <v>1034153125</v>
      </c>
      <c r="AA80" s="156">
        <v>1151149033</v>
      </c>
      <c r="AB80" s="156">
        <v>1281421633</v>
      </c>
      <c r="AC80" s="156">
        <v>1402419173</v>
      </c>
      <c r="AD80" s="156">
        <v>1532583819</v>
      </c>
      <c r="AE80" s="156">
        <v>1676810321</v>
      </c>
      <c r="AF80" s="156">
        <v>1824483231</v>
      </c>
      <c r="AG80" s="156">
        <v>1974973568</v>
      </c>
      <c r="AH80" s="156">
        <v>2130823394</v>
      </c>
      <c r="AI80" s="156">
        <v>2294033210</v>
      </c>
      <c r="AJ80" s="156">
        <v>2461824965</v>
      </c>
      <c r="AK80" s="156">
        <v>2634554508</v>
      </c>
      <c r="AL80" s="156">
        <v>2812369645</v>
      </c>
      <c r="AM80" s="156">
        <v>2995422605</v>
      </c>
      <c r="AN80" s="156">
        <v>3181252883</v>
      </c>
      <c r="AO80" s="183"/>
      <c r="AP80" s="182"/>
      <c r="AQ80" s="182"/>
      <c r="AR80" s="182"/>
      <c r="AS80" s="182"/>
      <c r="AT80" s="183"/>
    </row>
    <row r="81" spans="1:46" ht="15.95" customHeight="1" x14ac:dyDescent="0.25">
      <c r="A81" s="249" t="s">
        <v>190</v>
      </c>
      <c r="B81" s="249"/>
      <c r="C81" s="249"/>
      <c r="D81" s="249"/>
      <c r="E81" s="250"/>
      <c r="F81" s="250"/>
      <c r="G81" s="157">
        <v>1.1200000000000001</v>
      </c>
      <c r="H81" s="157">
        <v>1.254</v>
      </c>
      <c r="I81" s="157">
        <v>1.4610000000000001</v>
      </c>
      <c r="J81" s="157">
        <v>1.7030000000000001</v>
      </c>
      <c r="K81" s="157">
        <v>1.907</v>
      </c>
      <c r="L81" s="157">
        <v>2.1360000000000001</v>
      </c>
      <c r="M81" s="157">
        <v>2.3919999999999999</v>
      </c>
      <c r="N81" s="157">
        <v>2.6789999999999998</v>
      </c>
      <c r="O81" s="157">
        <v>3</v>
      </c>
      <c r="P81" s="157">
        <v>3.36</v>
      </c>
      <c r="Q81" s="157">
        <v>3.7639999999999998</v>
      </c>
      <c r="R81" s="157">
        <v>4.2149999999999999</v>
      </c>
      <c r="S81" s="157">
        <v>4.7210000000000001</v>
      </c>
      <c r="T81" s="157">
        <v>5.2880000000000003</v>
      </c>
      <c r="U81" s="157">
        <v>5.9219999999999997</v>
      </c>
      <c r="V81" s="157">
        <v>6.633</v>
      </c>
      <c r="W81" s="157">
        <v>7.4290000000000003</v>
      </c>
      <c r="X81" s="157">
        <v>8.32</v>
      </c>
      <c r="Y81" s="157">
        <v>9.3190000000000008</v>
      </c>
      <c r="Z81" s="157">
        <v>10.436999999999999</v>
      </c>
      <c r="AA81" s="157">
        <v>11.689</v>
      </c>
      <c r="AB81" s="157">
        <v>13.092000000000001</v>
      </c>
      <c r="AC81" s="157">
        <v>14.663</v>
      </c>
      <c r="AD81" s="157">
        <v>16.422999999999998</v>
      </c>
      <c r="AE81" s="157">
        <v>18.393999999999998</v>
      </c>
      <c r="AF81" s="157">
        <v>20.600999999999999</v>
      </c>
      <c r="AG81" s="157">
        <v>23.073</v>
      </c>
      <c r="AH81" s="157">
        <v>25.841999999999999</v>
      </c>
      <c r="AI81" s="157">
        <v>28.943000000000001</v>
      </c>
      <c r="AJ81" s="157">
        <v>32.415999999999997</v>
      </c>
      <c r="AK81" s="157">
        <v>36.305999999999997</v>
      </c>
      <c r="AL81" s="157">
        <v>40.661999999999999</v>
      </c>
      <c r="AM81" s="157">
        <v>45.542000000000002</v>
      </c>
      <c r="AN81" s="157">
        <v>51.006999999999998</v>
      </c>
      <c r="AO81" s="183"/>
      <c r="AP81" s="182"/>
      <c r="AQ81" s="182"/>
      <c r="AR81" s="182"/>
      <c r="AS81" s="182"/>
      <c r="AT81" s="183"/>
    </row>
    <row r="82" spans="1:46" ht="15.95" customHeight="1" x14ac:dyDescent="0.25">
      <c r="A82" s="249" t="s">
        <v>437</v>
      </c>
      <c r="B82" s="249"/>
      <c r="C82" s="249"/>
      <c r="D82" s="249"/>
      <c r="E82" s="250"/>
      <c r="F82" s="250"/>
      <c r="G82" s="156">
        <v>-63710312</v>
      </c>
      <c r="H82" s="156">
        <v>-65213559</v>
      </c>
      <c r="I82" s="156">
        <v>-45779798</v>
      </c>
      <c r="J82" s="156">
        <v>8216251</v>
      </c>
      <c r="K82" s="156">
        <v>-52417038</v>
      </c>
      <c r="L82" s="156">
        <v>-14319264</v>
      </c>
      <c r="M82" s="156">
        <v>17608734</v>
      </c>
      <c r="N82" s="156">
        <v>33393823</v>
      </c>
      <c r="O82" s="156">
        <v>30539450</v>
      </c>
      <c r="P82" s="156">
        <v>28058195</v>
      </c>
      <c r="Q82" s="156">
        <v>25779202</v>
      </c>
      <c r="R82" s="156">
        <v>23225926</v>
      </c>
      <c r="S82" s="156">
        <v>20951414</v>
      </c>
      <c r="T82" s="156">
        <v>19757001</v>
      </c>
      <c r="U82" s="156">
        <v>18180411</v>
      </c>
      <c r="V82" s="156">
        <v>16704582</v>
      </c>
      <c r="W82" s="156">
        <v>15211754</v>
      </c>
      <c r="X82" s="156">
        <v>12378860</v>
      </c>
      <c r="Y82" s="156">
        <v>11919613</v>
      </c>
      <c r="Z82" s="156">
        <v>10481718</v>
      </c>
      <c r="AA82" s="156">
        <v>10008670</v>
      </c>
      <c r="AB82" s="156">
        <v>9950405</v>
      </c>
      <c r="AC82" s="156">
        <v>8251753</v>
      </c>
      <c r="AD82" s="156">
        <v>7925829</v>
      </c>
      <c r="AE82" s="156">
        <v>7841131</v>
      </c>
      <c r="AF82" s="156">
        <v>7168304</v>
      </c>
      <c r="AG82" s="156">
        <v>6522382</v>
      </c>
      <c r="AH82" s="156">
        <v>6030952</v>
      </c>
      <c r="AI82" s="156">
        <v>5639074</v>
      </c>
      <c r="AJ82" s="156">
        <v>5176237</v>
      </c>
      <c r="AK82" s="156">
        <v>4757646</v>
      </c>
      <c r="AL82" s="156">
        <v>4372967</v>
      </c>
      <c r="AM82" s="156">
        <v>4019446</v>
      </c>
      <c r="AN82" s="156">
        <v>3643241</v>
      </c>
      <c r="AO82" s="183"/>
      <c r="AP82" s="182"/>
      <c r="AQ82" s="182"/>
      <c r="AR82" s="182"/>
      <c r="AS82" s="182"/>
      <c r="AT82" s="156">
        <v>142275001</v>
      </c>
    </row>
    <row r="83" spans="1:46" ht="32.1" customHeight="1" x14ac:dyDescent="0.25">
      <c r="A83" s="249" t="s">
        <v>438</v>
      </c>
      <c r="B83" s="249"/>
      <c r="C83" s="249"/>
      <c r="D83" s="249"/>
      <c r="E83" s="250"/>
      <c r="F83" s="250"/>
      <c r="G83" s="156">
        <v>-63710312</v>
      </c>
      <c r="H83" s="156">
        <v>-128923871</v>
      </c>
      <c r="I83" s="156">
        <v>-174703669</v>
      </c>
      <c r="J83" s="156">
        <v>-166487418</v>
      </c>
      <c r="K83" s="156">
        <v>-218904456</v>
      </c>
      <c r="L83" s="156">
        <v>-233223720</v>
      </c>
      <c r="M83" s="156">
        <v>-215614986</v>
      </c>
      <c r="N83" s="156">
        <v>-182221163</v>
      </c>
      <c r="O83" s="156">
        <v>-151681712</v>
      </c>
      <c r="P83" s="156">
        <v>-123623517</v>
      </c>
      <c r="Q83" s="156">
        <v>-97844315</v>
      </c>
      <c r="R83" s="156">
        <v>-74618390</v>
      </c>
      <c r="S83" s="156">
        <v>-53666975</v>
      </c>
      <c r="T83" s="156">
        <v>-33909974</v>
      </c>
      <c r="U83" s="156">
        <v>-15729563</v>
      </c>
      <c r="V83" s="156">
        <v>975019</v>
      </c>
      <c r="W83" s="156">
        <v>16186774</v>
      </c>
      <c r="X83" s="156">
        <v>28565633</v>
      </c>
      <c r="Y83" s="156">
        <v>40485246</v>
      </c>
      <c r="Z83" s="156">
        <v>50966964</v>
      </c>
      <c r="AA83" s="156">
        <v>60975634</v>
      </c>
      <c r="AB83" s="156">
        <v>70926040</v>
      </c>
      <c r="AC83" s="156">
        <v>79177793</v>
      </c>
      <c r="AD83" s="156">
        <v>87103622</v>
      </c>
      <c r="AE83" s="156">
        <v>94944752</v>
      </c>
      <c r="AF83" s="156">
        <v>102113057</v>
      </c>
      <c r="AG83" s="156">
        <v>108635438</v>
      </c>
      <c r="AH83" s="156">
        <v>114666390</v>
      </c>
      <c r="AI83" s="156">
        <v>120305465</v>
      </c>
      <c r="AJ83" s="156">
        <v>125481701</v>
      </c>
      <c r="AK83" s="156">
        <v>130239347</v>
      </c>
      <c r="AL83" s="156">
        <v>134612314</v>
      </c>
      <c r="AM83" s="156">
        <v>138631760</v>
      </c>
      <c r="AN83" s="156">
        <v>142275001</v>
      </c>
      <c r="AO83" s="183"/>
      <c r="AP83" s="182"/>
      <c r="AQ83" s="182"/>
      <c r="AR83" s="182"/>
      <c r="AS83" s="182"/>
      <c r="AT83" s="183"/>
    </row>
    <row r="84" spans="1:46" ht="32.1" customHeight="1" x14ac:dyDescent="0.25">
      <c r="A84" s="251" t="s">
        <v>620</v>
      </c>
      <c r="B84" s="251"/>
      <c r="C84" s="251"/>
      <c r="D84" s="251"/>
      <c r="E84" s="255">
        <v>142275001.28999999</v>
      </c>
      <c r="F84" s="255"/>
      <c r="G84" s="182" t="s">
        <v>439</v>
      </c>
      <c r="H84" s="158"/>
      <c r="I84" s="181"/>
      <c r="J84" s="181"/>
      <c r="K84" s="159"/>
      <c r="L84" s="160"/>
    </row>
    <row r="85" spans="1:46" ht="15.95" customHeight="1" x14ac:dyDescent="0.25">
      <c r="A85" s="251" t="s">
        <v>191</v>
      </c>
      <c r="B85" s="251"/>
      <c r="C85" s="251"/>
      <c r="D85" s="251"/>
      <c r="E85" s="252">
        <v>17.036711799999999</v>
      </c>
      <c r="F85" s="252"/>
      <c r="G85" s="182" t="s">
        <v>192</v>
      </c>
      <c r="H85" s="158"/>
      <c r="I85" s="181"/>
      <c r="J85" s="181"/>
      <c r="K85" s="159"/>
      <c r="L85" s="160"/>
    </row>
    <row r="86" spans="1:46" ht="15.95" customHeight="1" x14ac:dyDescent="0.25">
      <c r="A86" s="251" t="s">
        <v>193</v>
      </c>
      <c r="B86" s="251"/>
      <c r="C86" s="251"/>
      <c r="D86" s="251"/>
      <c r="E86" s="252">
        <v>10.1969224</v>
      </c>
      <c r="F86" s="252"/>
      <c r="G86" s="182" t="s">
        <v>194</v>
      </c>
      <c r="H86" s="158"/>
      <c r="I86" s="181"/>
      <c r="J86" s="181"/>
      <c r="K86" s="159"/>
      <c r="L86" s="160"/>
    </row>
    <row r="87" spans="1:46" ht="15.95" customHeight="1" thickBot="1" x14ac:dyDescent="0.3">
      <c r="A87" s="253" t="s">
        <v>195</v>
      </c>
      <c r="B87" s="253"/>
      <c r="C87" s="253"/>
      <c r="D87" s="253"/>
      <c r="E87" s="254">
        <v>15.941631599999999</v>
      </c>
      <c r="F87" s="254"/>
      <c r="G87" s="161" t="s">
        <v>194</v>
      </c>
      <c r="H87" s="162"/>
      <c r="I87" s="163"/>
      <c r="J87" s="163"/>
      <c r="K87" s="164"/>
      <c r="L87" s="165"/>
    </row>
  </sheetData>
  <mergeCells count="147">
    <mergeCell ref="A5:L5"/>
    <mergeCell ref="A7:L7"/>
    <mergeCell ref="A9:L9"/>
    <mergeCell ref="A10:L10"/>
    <mergeCell ref="A12:L12"/>
    <mergeCell ref="A13:L13"/>
    <mergeCell ref="A50:D50"/>
    <mergeCell ref="E50:F50"/>
    <mergeCell ref="A22:D22"/>
    <mergeCell ref="E22:F22"/>
    <mergeCell ref="H22:J22"/>
    <mergeCell ref="K22:L22"/>
    <mergeCell ref="A23:D23"/>
    <mergeCell ref="E23:F23"/>
    <mergeCell ref="H23:J23"/>
    <mergeCell ref="K23:L23"/>
    <mergeCell ref="A15:L15"/>
    <mergeCell ref="A16:L16"/>
    <mergeCell ref="A18:L18"/>
    <mergeCell ref="A20:D20"/>
    <mergeCell ref="A46:D46"/>
    <mergeCell ref="A47:D47"/>
    <mergeCell ref="A48:D48"/>
    <mergeCell ref="E48:F48"/>
    <mergeCell ref="H24:J24"/>
    <mergeCell ref="K24:L24"/>
    <mergeCell ref="A25:D25"/>
    <mergeCell ref="E25:F25"/>
    <mergeCell ref="A32:D32"/>
    <mergeCell ref="E32:F32"/>
    <mergeCell ref="E20:F20"/>
    <mergeCell ref="A21:D21"/>
    <mergeCell ref="E21:F21"/>
    <mergeCell ref="H21:J21"/>
    <mergeCell ref="A26:D26"/>
    <mergeCell ref="E26:F26"/>
    <mergeCell ref="H26:L26"/>
    <mergeCell ref="A27:D27"/>
    <mergeCell ref="E27:F27"/>
    <mergeCell ref="A29:D29"/>
    <mergeCell ref="E29:F29"/>
    <mergeCell ref="A30:D30"/>
    <mergeCell ref="E30:F30"/>
    <mergeCell ref="A31:D31"/>
    <mergeCell ref="E31:F31"/>
    <mergeCell ref="A28:D28"/>
    <mergeCell ref="E28:F28"/>
    <mergeCell ref="A24:D24"/>
    <mergeCell ref="E24:F24"/>
    <mergeCell ref="A35:D35"/>
    <mergeCell ref="E35:F35"/>
    <mergeCell ref="A36:D36"/>
    <mergeCell ref="E36:F36"/>
    <mergeCell ref="A37:D37"/>
    <mergeCell ref="E37:F37"/>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53:D53"/>
    <mergeCell ref="E53:F53"/>
    <mergeCell ref="A54:D54"/>
    <mergeCell ref="E54:F54"/>
    <mergeCell ref="A44:D44"/>
    <mergeCell ref="E44:F44"/>
    <mergeCell ref="A45:D45"/>
    <mergeCell ref="E45:F45"/>
    <mergeCell ref="E47:F47"/>
    <mergeCell ref="A51:D51"/>
    <mergeCell ref="E51:F51"/>
    <mergeCell ref="E46:F46"/>
    <mergeCell ref="A52:D52"/>
    <mergeCell ref="E52:F52"/>
    <mergeCell ref="A60:D60"/>
    <mergeCell ref="E60:F60"/>
    <mergeCell ref="A61:D61"/>
    <mergeCell ref="E61:F61"/>
    <mergeCell ref="A62:D62"/>
    <mergeCell ref="E62:F62"/>
    <mergeCell ref="A56:D56"/>
    <mergeCell ref="E56:F56"/>
    <mergeCell ref="A57:D57"/>
    <mergeCell ref="E57:F57"/>
    <mergeCell ref="A59:D59"/>
    <mergeCell ref="E59:F59"/>
    <mergeCell ref="A58:D58"/>
    <mergeCell ref="E58:F58"/>
    <mergeCell ref="A71:D71"/>
    <mergeCell ref="E71:F71"/>
    <mergeCell ref="A66:D66"/>
    <mergeCell ref="E66:F66"/>
    <mergeCell ref="A67:D67"/>
    <mergeCell ref="E67:F67"/>
    <mergeCell ref="A68:D68"/>
    <mergeCell ref="E68:F68"/>
    <mergeCell ref="A63:D63"/>
    <mergeCell ref="E63:F63"/>
    <mergeCell ref="A64:D64"/>
    <mergeCell ref="E64:F64"/>
    <mergeCell ref="A65:D65"/>
    <mergeCell ref="E65:F65"/>
    <mergeCell ref="A70:D70"/>
    <mergeCell ref="E70:F70"/>
    <mergeCell ref="A87:D87"/>
    <mergeCell ref="E87:F87"/>
    <mergeCell ref="A82:D82"/>
    <mergeCell ref="E82:F82"/>
    <mergeCell ref="A83:D83"/>
    <mergeCell ref="E83:F83"/>
    <mergeCell ref="A84:D84"/>
    <mergeCell ref="E84:F84"/>
    <mergeCell ref="A79:D79"/>
    <mergeCell ref="E79:F79"/>
    <mergeCell ref="A80:D80"/>
    <mergeCell ref="E80:F80"/>
    <mergeCell ref="A81:D81"/>
    <mergeCell ref="E81:F81"/>
    <mergeCell ref="A72:D72"/>
    <mergeCell ref="E72:F72"/>
    <mergeCell ref="A85:D85"/>
    <mergeCell ref="E85:F85"/>
    <mergeCell ref="A86:D86"/>
    <mergeCell ref="E86:F86"/>
    <mergeCell ref="A76:D76"/>
    <mergeCell ref="E76:F76"/>
    <mergeCell ref="A77:D77"/>
    <mergeCell ref="E77:F77"/>
    <mergeCell ref="A78:D78"/>
    <mergeCell ref="E78:F78"/>
    <mergeCell ref="A73:D73"/>
    <mergeCell ref="E73:F73"/>
    <mergeCell ref="A74:D74"/>
    <mergeCell ref="E74:F74"/>
    <mergeCell ref="A75:D75"/>
    <mergeCell ref="E75:F75"/>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5" zoomScale="80" zoomScaleNormal="80" workbookViewId="0">
      <selection activeCell="J57" sqref="J57"/>
    </sheetView>
  </sheetViews>
  <sheetFormatPr defaultColWidth="8.7109375" defaultRowHeight="15" x14ac:dyDescent="0.25"/>
  <cols>
    <col min="1" max="1" width="8.7109375" style="10" customWidth="1"/>
    <col min="2" max="2" width="42.28515625" style="10" customWidth="1"/>
    <col min="3" max="3" width="14" style="10" customWidth="1"/>
    <col min="4" max="4" width="15.140625" style="10" customWidth="1"/>
    <col min="5" max="5" width="15.28515625" style="10" customWidth="1"/>
    <col min="6" max="6" width="15.42578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244" t="s">
        <v>631</v>
      </c>
      <c r="B5" s="244"/>
      <c r="C5" s="244"/>
      <c r="D5" s="244"/>
      <c r="E5" s="244"/>
      <c r="F5" s="244"/>
      <c r="G5" s="244"/>
      <c r="H5" s="244"/>
      <c r="I5" s="244"/>
      <c r="J5" s="244"/>
      <c r="K5" s="244"/>
      <c r="L5" s="244"/>
    </row>
    <row r="7" spans="1:12" ht="18.95" customHeight="1" x14ac:dyDescent="0.3">
      <c r="A7" s="245" t="s">
        <v>3</v>
      </c>
      <c r="B7" s="245"/>
      <c r="C7" s="245"/>
      <c r="D7" s="245"/>
      <c r="E7" s="245"/>
      <c r="F7" s="245"/>
      <c r="G7" s="245"/>
      <c r="H7" s="245"/>
      <c r="I7" s="245"/>
      <c r="J7" s="245"/>
      <c r="K7" s="245"/>
      <c r="L7" s="245"/>
    </row>
    <row r="9" spans="1:12" ht="15.95" customHeight="1" x14ac:dyDescent="0.25">
      <c r="A9" s="244" t="s">
        <v>4</v>
      </c>
      <c r="B9" s="244"/>
      <c r="C9" s="244"/>
      <c r="D9" s="244"/>
      <c r="E9" s="244"/>
      <c r="F9" s="244"/>
      <c r="G9" s="244"/>
      <c r="H9" s="244"/>
      <c r="I9" s="244"/>
      <c r="J9" s="244"/>
      <c r="K9" s="244"/>
      <c r="L9" s="244"/>
    </row>
    <row r="10" spans="1:12" ht="15.95" customHeight="1" x14ac:dyDescent="0.25">
      <c r="A10" s="242" t="s">
        <v>5</v>
      </c>
      <c r="B10" s="242"/>
      <c r="C10" s="242"/>
      <c r="D10" s="242"/>
      <c r="E10" s="242"/>
      <c r="F10" s="242"/>
      <c r="G10" s="242"/>
      <c r="H10" s="242"/>
      <c r="I10" s="242"/>
      <c r="J10" s="242"/>
      <c r="K10" s="242"/>
      <c r="L10" s="242"/>
    </row>
    <row r="12" spans="1:12" ht="15.95" customHeight="1" x14ac:dyDescent="0.25">
      <c r="A12" s="244" t="str">
        <f>'1. паспорт местоположение '!A12:C12</f>
        <v>F_003-56-1-05.20-0000</v>
      </c>
      <c r="B12" s="244"/>
      <c r="C12" s="244"/>
      <c r="D12" s="244"/>
      <c r="E12" s="244"/>
      <c r="F12" s="244"/>
      <c r="G12" s="244"/>
      <c r="H12" s="244"/>
      <c r="I12" s="244"/>
      <c r="J12" s="244"/>
      <c r="K12" s="244"/>
      <c r="L12" s="244"/>
    </row>
    <row r="13" spans="1:12" ht="15.95" customHeight="1" x14ac:dyDescent="0.25">
      <c r="A13" s="242" t="s">
        <v>6</v>
      </c>
      <c r="B13" s="242"/>
      <c r="C13" s="242"/>
      <c r="D13" s="242"/>
      <c r="E13" s="242"/>
      <c r="F13" s="242"/>
      <c r="G13" s="242"/>
      <c r="H13" s="242"/>
      <c r="I13" s="242"/>
      <c r="J13" s="242"/>
      <c r="K13" s="242"/>
      <c r="L13" s="242"/>
    </row>
    <row r="15" spans="1:12" ht="30" customHeight="1" x14ac:dyDescent="0.25">
      <c r="A15" s="241" t="str">
        <f>'1. паспорт местоположение '!A15:C15</f>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v>
      </c>
      <c r="B15" s="241"/>
      <c r="C15" s="241"/>
      <c r="D15" s="241"/>
      <c r="E15" s="241"/>
      <c r="F15" s="241"/>
      <c r="G15" s="241"/>
      <c r="H15" s="241"/>
      <c r="I15" s="241"/>
      <c r="J15" s="241"/>
      <c r="K15" s="241"/>
      <c r="L15" s="241"/>
    </row>
    <row r="16" spans="1:12" ht="15.95" customHeight="1" x14ac:dyDescent="0.25">
      <c r="A16" s="242" t="s">
        <v>7</v>
      </c>
      <c r="B16" s="242"/>
      <c r="C16" s="242"/>
      <c r="D16" s="242"/>
      <c r="E16" s="242"/>
      <c r="F16" s="242"/>
      <c r="G16" s="242"/>
      <c r="H16" s="242"/>
      <c r="I16" s="242"/>
      <c r="J16" s="242"/>
      <c r="K16" s="242"/>
      <c r="L16" s="242"/>
    </row>
    <row r="18" spans="1:12" ht="18.95" customHeight="1" x14ac:dyDescent="0.3">
      <c r="A18" s="247" t="s">
        <v>196</v>
      </c>
      <c r="B18" s="247"/>
      <c r="C18" s="247"/>
      <c r="D18" s="247"/>
      <c r="E18" s="247"/>
      <c r="F18" s="247"/>
      <c r="G18" s="247"/>
      <c r="H18" s="247"/>
      <c r="I18" s="247"/>
      <c r="J18" s="247"/>
      <c r="K18" s="247"/>
      <c r="L18" s="247"/>
    </row>
    <row r="20" spans="1:12" ht="15.95" customHeight="1" x14ac:dyDescent="0.25">
      <c r="A20" s="248" t="s">
        <v>197</v>
      </c>
      <c r="B20" s="248" t="s">
        <v>198</v>
      </c>
      <c r="C20" s="248" t="s">
        <v>199</v>
      </c>
      <c r="D20" s="248"/>
      <c r="E20" s="248"/>
      <c r="F20" s="248"/>
      <c r="G20" s="248" t="s">
        <v>200</v>
      </c>
      <c r="H20" s="248" t="s">
        <v>201</v>
      </c>
      <c r="I20" s="248" t="s">
        <v>202</v>
      </c>
      <c r="J20" s="248"/>
      <c r="K20" s="248" t="s">
        <v>203</v>
      </c>
      <c r="L20" s="248"/>
    </row>
    <row r="21" spans="1:12" ht="32.1" customHeight="1" x14ac:dyDescent="0.25">
      <c r="A21" s="248"/>
      <c r="B21" s="248"/>
      <c r="C21" s="248" t="s">
        <v>204</v>
      </c>
      <c r="D21" s="248"/>
      <c r="E21" s="248" t="s">
        <v>205</v>
      </c>
      <c r="F21" s="248"/>
      <c r="G21" s="248"/>
      <c r="H21" s="248"/>
      <c r="I21" s="248"/>
      <c r="J21" s="248"/>
      <c r="K21" s="248"/>
      <c r="L21" s="248"/>
    </row>
    <row r="22" spans="1:12" ht="32.1" customHeight="1" x14ac:dyDescent="0.25">
      <c r="A22" s="248"/>
      <c r="B22" s="248"/>
      <c r="C22" s="2" t="s">
        <v>206</v>
      </c>
      <c r="D22" s="2" t="s">
        <v>207</v>
      </c>
      <c r="E22" s="2" t="s">
        <v>208</v>
      </c>
      <c r="F22" s="2" t="s">
        <v>209</v>
      </c>
      <c r="G22" s="248"/>
      <c r="H22" s="248"/>
      <c r="I22" s="248"/>
      <c r="J22" s="248"/>
      <c r="K22" s="248"/>
      <c r="L22" s="248"/>
    </row>
    <row r="23" spans="1:12" ht="15.95" customHeight="1" x14ac:dyDescent="0.25">
      <c r="A23" s="5">
        <v>1</v>
      </c>
      <c r="B23" s="5">
        <v>2</v>
      </c>
      <c r="C23" s="5">
        <v>3</v>
      </c>
      <c r="D23" s="5">
        <v>4</v>
      </c>
      <c r="E23" s="5">
        <v>7</v>
      </c>
      <c r="F23" s="5">
        <v>8</v>
      </c>
      <c r="G23" s="5">
        <v>9</v>
      </c>
      <c r="H23" s="5">
        <v>10</v>
      </c>
      <c r="I23" s="283">
        <v>11</v>
      </c>
      <c r="J23" s="283"/>
      <c r="K23" s="283">
        <v>12</v>
      </c>
      <c r="L23" s="283"/>
    </row>
    <row r="24" spans="1:12" s="18" customFormat="1" ht="15.95" customHeight="1" x14ac:dyDescent="0.25">
      <c r="A24" s="16">
        <v>1</v>
      </c>
      <c r="B24" s="17" t="s">
        <v>210</v>
      </c>
      <c r="C24" s="17"/>
      <c r="D24" s="17"/>
      <c r="E24" s="17"/>
      <c r="F24" s="17"/>
      <c r="G24" s="17"/>
      <c r="H24" s="17"/>
      <c r="I24" s="282"/>
      <c r="J24" s="282"/>
      <c r="K24" s="282"/>
      <c r="L24" s="282"/>
    </row>
    <row r="25" spans="1:12" ht="15.95" customHeight="1" x14ac:dyDescent="0.25">
      <c r="A25" s="2" t="s">
        <v>211</v>
      </c>
      <c r="B25" s="2" t="s">
        <v>212</v>
      </c>
      <c r="C25" s="179" t="s">
        <v>625</v>
      </c>
      <c r="D25" s="179" t="s">
        <v>625</v>
      </c>
      <c r="E25" s="179" t="s">
        <v>625</v>
      </c>
      <c r="F25" s="179" t="s">
        <v>625</v>
      </c>
      <c r="G25" s="2"/>
      <c r="H25" s="2"/>
      <c r="I25" s="248"/>
      <c r="J25" s="248"/>
      <c r="K25" s="248"/>
      <c r="L25" s="248"/>
    </row>
    <row r="26" spans="1:12" ht="32.1" customHeight="1" x14ac:dyDescent="0.25">
      <c r="A26" s="2" t="s">
        <v>213</v>
      </c>
      <c r="B26" s="2" t="s">
        <v>214</v>
      </c>
      <c r="C26" s="179" t="s">
        <v>625</v>
      </c>
      <c r="D26" s="179" t="s">
        <v>625</v>
      </c>
      <c r="E26" s="179" t="s">
        <v>625</v>
      </c>
      <c r="F26" s="179" t="s">
        <v>625</v>
      </c>
      <c r="G26" s="2"/>
      <c r="H26" s="2"/>
      <c r="I26" s="248"/>
      <c r="J26" s="248"/>
      <c r="K26" s="248"/>
      <c r="L26" s="248"/>
    </row>
    <row r="27" spans="1:12" ht="48" customHeight="1" x14ac:dyDescent="0.25">
      <c r="A27" s="2" t="s">
        <v>215</v>
      </c>
      <c r="B27" s="2" t="s">
        <v>216</v>
      </c>
      <c r="C27" s="179" t="s">
        <v>625</v>
      </c>
      <c r="D27" s="179" t="s">
        <v>625</v>
      </c>
      <c r="E27" s="179" t="s">
        <v>625</v>
      </c>
      <c r="F27" s="179" t="s">
        <v>625</v>
      </c>
      <c r="G27" s="2"/>
      <c r="H27" s="2"/>
      <c r="I27" s="248"/>
      <c r="J27" s="248"/>
      <c r="K27" s="248"/>
      <c r="L27" s="248"/>
    </row>
    <row r="28" spans="1:12" ht="32.1" customHeight="1" x14ac:dyDescent="0.25">
      <c r="A28" s="2" t="s">
        <v>217</v>
      </c>
      <c r="B28" s="2" t="s">
        <v>218</v>
      </c>
      <c r="C28" s="179" t="s">
        <v>625</v>
      </c>
      <c r="D28" s="179" t="s">
        <v>625</v>
      </c>
      <c r="E28" s="179" t="s">
        <v>625</v>
      </c>
      <c r="F28" s="179" t="s">
        <v>625</v>
      </c>
      <c r="G28" s="2"/>
      <c r="H28" s="2"/>
      <c r="I28" s="248"/>
      <c r="J28" s="248"/>
      <c r="K28" s="248"/>
      <c r="L28" s="248"/>
    </row>
    <row r="29" spans="1:12" ht="32.1" customHeight="1" x14ac:dyDescent="0.25">
      <c r="A29" s="2" t="s">
        <v>219</v>
      </c>
      <c r="B29" s="2" t="s">
        <v>220</v>
      </c>
      <c r="C29" s="179" t="s">
        <v>625</v>
      </c>
      <c r="D29" s="179" t="s">
        <v>625</v>
      </c>
      <c r="E29" s="179" t="s">
        <v>625</v>
      </c>
      <c r="F29" s="179" t="s">
        <v>625</v>
      </c>
      <c r="G29" s="2"/>
      <c r="H29" s="2"/>
      <c r="I29" s="248"/>
      <c r="J29" s="248"/>
      <c r="K29" s="248"/>
      <c r="L29" s="248"/>
    </row>
    <row r="30" spans="1:12" ht="32.1" customHeight="1" x14ac:dyDescent="0.25">
      <c r="A30" s="2" t="s">
        <v>221</v>
      </c>
      <c r="B30" s="2" t="s">
        <v>222</v>
      </c>
      <c r="C30" s="179" t="s">
        <v>625</v>
      </c>
      <c r="D30" s="179" t="s">
        <v>625</v>
      </c>
      <c r="E30" s="179" t="s">
        <v>625</v>
      </c>
      <c r="F30" s="179" t="s">
        <v>625</v>
      </c>
      <c r="G30" s="2"/>
      <c r="H30" s="2"/>
      <c r="I30" s="248"/>
      <c r="J30" s="248"/>
      <c r="K30" s="248"/>
      <c r="L30" s="248"/>
    </row>
    <row r="31" spans="1:12" ht="32.1" customHeight="1" x14ac:dyDescent="0.25">
      <c r="A31" s="2" t="s">
        <v>223</v>
      </c>
      <c r="B31" s="2" t="s">
        <v>224</v>
      </c>
      <c r="C31" s="179" t="s">
        <v>625</v>
      </c>
      <c r="D31" s="179" t="s">
        <v>625</v>
      </c>
      <c r="E31" s="179" t="s">
        <v>625</v>
      </c>
      <c r="F31" s="179" t="s">
        <v>625</v>
      </c>
      <c r="G31" s="2"/>
      <c r="H31" s="2"/>
      <c r="I31" s="248"/>
      <c r="J31" s="248"/>
      <c r="K31" s="248"/>
      <c r="L31" s="248"/>
    </row>
    <row r="32" spans="1:12" ht="32.1" customHeight="1" x14ac:dyDescent="0.25">
      <c r="A32" s="2" t="s">
        <v>225</v>
      </c>
      <c r="B32" s="2" t="s">
        <v>226</v>
      </c>
      <c r="C32" s="179" t="s">
        <v>625</v>
      </c>
      <c r="D32" s="179" t="s">
        <v>625</v>
      </c>
      <c r="E32" s="179" t="s">
        <v>625</v>
      </c>
      <c r="F32" s="179" t="s">
        <v>625</v>
      </c>
      <c r="G32" s="2"/>
      <c r="H32" s="2"/>
      <c r="I32" s="248"/>
      <c r="J32" s="248"/>
      <c r="K32" s="248"/>
      <c r="L32" s="248"/>
    </row>
    <row r="33" spans="1:12" ht="48" customHeight="1" x14ac:dyDescent="0.25">
      <c r="A33" s="2" t="s">
        <v>227</v>
      </c>
      <c r="B33" s="2" t="s">
        <v>228</v>
      </c>
      <c r="C33" s="179" t="s">
        <v>625</v>
      </c>
      <c r="D33" s="179" t="s">
        <v>625</v>
      </c>
      <c r="E33" s="179" t="s">
        <v>625</v>
      </c>
      <c r="F33" s="179" t="s">
        <v>625</v>
      </c>
      <c r="G33" s="2"/>
      <c r="H33" s="2"/>
      <c r="I33" s="248"/>
      <c r="J33" s="248"/>
      <c r="K33" s="248"/>
      <c r="L33" s="248"/>
    </row>
    <row r="34" spans="1:12" ht="15.95" customHeight="1" x14ac:dyDescent="0.25">
      <c r="A34" s="2" t="s">
        <v>229</v>
      </c>
      <c r="B34" s="2" t="s">
        <v>230</v>
      </c>
      <c r="C34" s="179" t="s">
        <v>625</v>
      </c>
      <c r="D34" s="179" t="s">
        <v>625</v>
      </c>
      <c r="E34" s="179" t="s">
        <v>625</v>
      </c>
      <c r="F34" s="179" t="s">
        <v>625</v>
      </c>
      <c r="G34" s="2"/>
      <c r="H34" s="2"/>
      <c r="I34" s="248"/>
      <c r="J34" s="248"/>
      <c r="K34" s="248"/>
      <c r="L34" s="248"/>
    </row>
    <row r="35" spans="1:12" ht="32.1" customHeight="1" x14ac:dyDescent="0.25">
      <c r="A35" s="2" t="s">
        <v>231</v>
      </c>
      <c r="B35" s="2" t="s">
        <v>232</v>
      </c>
      <c r="C35" s="179" t="s">
        <v>625</v>
      </c>
      <c r="D35" s="179" t="s">
        <v>625</v>
      </c>
      <c r="E35" s="179" t="s">
        <v>625</v>
      </c>
      <c r="F35" s="179" t="s">
        <v>625</v>
      </c>
      <c r="G35" s="2"/>
      <c r="H35" s="2"/>
      <c r="I35" s="248"/>
      <c r="J35" s="248"/>
      <c r="K35" s="248"/>
      <c r="L35" s="248"/>
    </row>
    <row r="36" spans="1:12" ht="15.95" customHeight="1" x14ac:dyDescent="0.25">
      <c r="A36" s="2" t="s">
        <v>233</v>
      </c>
      <c r="B36" s="2" t="s">
        <v>234</v>
      </c>
      <c r="C36" s="179" t="s">
        <v>625</v>
      </c>
      <c r="D36" s="179" t="s">
        <v>625</v>
      </c>
      <c r="E36" s="179" t="s">
        <v>625</v>
      </c>
      <c r="F36" s="179" t="s">
        <v>625</v>
      </c>
      <c r="G36" s="2"/>
      <c r="H36" s="2"/>
      <c r="I36" s="248"/>
      <c r="J36" s="248"/>
      <c r="K36" s="248"/>
      <c r="L36" s="248"/>
    </row>
    <row r="37" spans="1:12" s="18" customFormat="1" ht="15.95" customHeight="1" x14ac:dyDescent="0.25">
      <c r="A37" s="16">
        <v>2</v>
      </c>
      <c r="B37" s="17" t="s">
        <v>235</v>
      </c>
      <c r="C37" s="17"/>
      <c r="D37" s="17"/>
      <c r="E37" s="17"/>
      <c r="F37" s="17"/>
      <c r="G37" s="17"/>
      <c r="H37" s="17"/>
      <c r="I37" s="282"/>
      <c r="J37" s="282"/>
      <c r="K37" s="282"/>
      <c r="L37" s="282"/>
    </row>
    <row r="38" spans="1:12" ht="63" customHeight="1" x14ac:dyDescent="0.25">
      <c r="A38" s="2" t="s">
        <v>236</v>
      </c>
      <c r="B38" s="2" t="s">
        <v>237</v>
      </c>
      <c r="C38" s="179" t="s">
        <v>625</v>
      </c>
      <c r="D38" s="179" t="s">
        <v>625</v>
      </c>
      <c r="E38" s="179" t="s">
        <v>625</v>
      </c>
      <c r="F38" s="179" t="s">
        <v>625</v>
      </c>
      <c r="G38" s="2"/>
      <c r="H38" s="2"/>
      <c r="I38" s="248"/>
      <c r="J38" s="248"/>
      <c r="K38" s="248"/>
      <c r="L38" s="248"/>
    </row>
    <row r="39" spans="1:12" ht="15.95" customHeight="1" x14ac:dyDescent="0.25">
      <c r="A39" s="2" t="s">
        <v>238</v>
      </c>
      <c r="B39" s="2" t="s">
        <v>239</v>
      </c>
      <c r="C39" s="29">
        <v>42309</v>
      </c>
      <c r="D39" s="29">
        <v>44377</v>
      </c>
      <c r="E39" s="29">
        <v>42309</v>
      </c>
      <c r="F39" s="29">
        <v>43646</v>
      </c>
      <c r="G39" s="2"/>
      <c r="H39" s="2"/>
      <c r="I39" s="248"/>
      <c r="J39" s="248"/>
      <c r="K39" s="248"/>
      <c r="L39" s="248"/>
    </row>
    <row r="40" spans="1:12" s="18" customFormat="1" ht="32.1" customHeight="1" x14ac:dyDescent="0.25">
      <c r="A40" s="16">
        <v>3</v>
      </c>
      <c r="B40" s="17" t="s">
        <v>240</v>
      </c>
      <c r="C40" s="28"/>
      <c r="D40" s="28"/>
      <c r="E40" s="28"/>
      <c r="F40" s="28"/>
      <c r="G40" s="2"/>
      <c r="H40" s="2"/>
      <c r="I40" s="2"/>
      <c r="K40" s="2"/>
    </row>
    <row r="41" spans="1:12" ht="32.1" customHeight="1" x14ac:dyDescent="0.25">
      <c r="A41" s="2" t="s">
        <v>241</v>
      </c>
      <c r="B41" s="2" t="s">
        <v>242</v>
      </c>
      <c r="C41" s="179" t="s">
        <v>625</v>
      </c>
      <c r="D41" s="179" t="s">
        <v>625</v>
      </c>
      <c r="E41" s="179" t="s">
        <v>625</v>
      </c>
      <c r="F41" s="179" t="s">
        <v>625</v>
      </c>
      <c r="G41" s="2"/>
      <c r="H41" s="2"/>
      <c r="I41" s="248"/>
      <c r="J41" s="248"/>
      <c r="K41" s="248"/>
      <c r="L41" s="248"/>
    </row>
    <row r="42" spans="1:12" ht="118.5" customHeight="1" x14ac:dyDescent="0.25">
      <c r="A42" s="2" t="s">
        <v>243</v>
      </c>
      <c r="B42" s="2" t="s">
        <v>244</v>
      </c>
      <c r="C42" s="29" t="s">
        <v>459</v>
      </c>
      <c r="D42" s="29" t="s">
        <v>459</v>
      </c>
      <c r="E42" s="29" t="s">
        <v>638</v>
      </c>
      <c r="F42" s="29" t="s">
        <v>638</v>
      </c>
      <c r="G42" s="2"/>
      <c r="H42" s="2"/>
      <c r="I42" s="248"/>
      <c r="J42" s="248"/>
      <c r="K42" s="248"/>
      <c r="L42" s="248"/>
    </row>
    <row r="43" spans="1:12" ht="15.95" customHeight="1" x14ac:dyDescent="0.25">
      <c r="A43" s="2" t="s">
        <v>245</v>
      </c>
      <c r="B43" s="2" t="s">
        <v>246</v>
      </c>
      <c r="C43" s="179" t="s">
        <v>625</v>
      </c>
      <c r="D43" s="179" t="s">
        <v>625</v>
      </c>
      <c r="E43" s="179" t="s">
        <v>625</v>
      </c>
      <c r="F43" s="179" t="s">
        <v>625</v>
      </c>
      <c r="G43" s="2"/>
      <c r="H43" s="2"/>
      <c r="I43" s="248"/>
      <c r="J43" s="248"/>
      <c r="K43" s="248"/>
      <c r="L43" s="248"/>
    </row>
    <row r="44" spans="1:12" ht="63" customHeight="1" x14ac:dyDescent="0.25">
      <c r="A44" s="2" t="s">
        <v>247</v>
      </c>
      <c r="B44" s="2" t="s">
        <v>248</v>
      </c>
      <c r="C44" s="179" t="s">
        <v>625</v>
      </c>
      <c r="D44" s="179" t="s">
        <v>625</v>
      </c>
      <c r="E44" s="179" t="s">
        <v>625</v>
      </c>
      <c r="F44" s="179" t="s">
        <v>625</v>
      </c>
      <c r="G44" s="2"/>
      <c r="H44" s="2"/>
      <c r="I44" s="248"/>
      <c r="J44" s="248"/>
      <c r="K44" s="248"/>
      <c r="L44" s="248"/>
    </row>
    <row r="45" spans="1:12" ht="141.94999999999999" customHeight="1" x14ac:dyDescent="0.25">
      <c r="A45" s="2" t="s">
        <v>249</v>
      </c>
      <c r="B45" s="2" t="s">
        <v>250</v>
      </c>
      <c r="C45" s="179" t="s">
        <v>625</v>
      </c>
      <c r="D45" s="179" t="s">
        <v>625</v>
      </c>
      <c r="E45" s="179" t="s">
        <v>625</v>
      </c>
      <c r="F45" s="179" t="s">
        <v>625</v>
      </c>
      <c r="G45" s="2"/>
      <c r="H45" s="2"/>
      <c r="I45" s="248"/>
      <c r="J45" s="248"/>
      <c r="K45" s="248"/>
      <c r="L45" s="248"/>
    </row>
    <row r="46" spans="1:12" ht="15.95" customHeight="1" x14ac:dyDescent="0.25">
      <c r="A46" s="2" t="s">
        <v>251</v>
      </c>
      <c r="B46" s="2" t="s">
        <v>252</v>
      </c>
      <c r="C46" s="179" t="s">
        <v>625</v>
      </c>
      <c r="D46" s="179" t="s">
        <v>625</v>
      </c>
      <c r="E46" s="179" t="s">
        <v>625</v>
      </c>
      <c r="F46" s="179" t="s">
        <v>625</v>
      </c>
      <c r="G46" s="2"/>
      <c r="H46" s="2"/>
      <c r="I46" s="248"/>
      <c r="J46" s="248"/>
      <c r="K46" s="248"/>
      <c r="L46" s="248"/>
    </row>
    <row r="47" spans="1:12" s="18" customFormat="1" ht="15.95" customHeight="1" x14ac:dyDescent="0.25">
      <c r="A47" s="16">
        <v>4</v>
      </c>
      <c r="B47" s="17" t="s">
        <v>253</v>
      </c>
      <c r="C47" s="28"/>
      <c r="D47" s="28"/>
      <c r="E47" s="28"/>
      <c r="F47" s="28"/>
      <c r="G47" s="2"/>
      <c r="H47" s="2"/>
      <c r="I47" s="248"/>
      <c r="J47" s="248"/>
      <c r="K47" s="248"/>
      <c r="L47" s="248"/>
    </row>
    <row r="48" spans="1:12" ht="32.1" customHeight="1" x14ac:dyDescent="0.25">
      <c r="A48" s="2" t="s">
        <v>254</v>
      </c>
      <c r="B48" s="2" t="s">
        <v>255</v>
      </c>
      <c r="C48" s="179" t="s">
        <v>625</v>
      </c>
      <c r="D48" s="179" t="s">
        <v>625</v>
      </c>
      <c r="E48" s="179" t="s">
        <v>625</v>
      </c>
      <c r="F48" s="179" t="s">
        <v>625</v>
      </c>
      <c r="G48" s="2"/>
      <c r="H48" s="2"/>
      <c r="I48" s="248"/>
      <c r="J48" s="248"/>
      <c r="K48" s="248"/>
      <c r="L48" s="248"/>
    </row>
    <row r="49" spans="1:12" ht="78.95" customHeight="1" x14ac:dyDescent="0.25">
      <c r="A49" s="2" t="s">
        <v>256</v>
      </c>
      <c r="B49" s="2" t="s">
        <v>257</v>
      </c>
      <c r="C49" s="179" t="s">
        <v>625</v>
      </c>
      <c r="D49" s="179" t="s">
        <v>625</v>
      </c>
      <c r="E49" s="179" t="s">
        <v>625</v>
      </c>
      <c r="F49" s="179" t="s">
        <v>625</v>
      </c>
      <c r="G49" s="2"/>
      <c r="H49" s="2"/>
      <c r="I49" s="248"/>
      <c r="J49" s="248"/>
      <c r="K49" s="248"/>
      <c r="L49" s="248"/>
    </row>
    <row r="50" spans="1:12" ht="48" customHeight="1" x14ac:dyDescent="0.25">
      <c r="A50" s="2" t="s">
        <v>258</v>
      </c>
      <c r="B50" s="2" t="s">
        <v>259</v>
      </c>
      <c r="C50" s="179" t="s">
        <v>625</v>
      </c>
      <c r="D50" s="179" t="s">
        <v>625</v>
      </c>
      <c r="E50" s="179" t="s">
        <v>625</v>
      </c>
      <c r="F50" s="179" t="s">
        <v>625</v>
      </c>
      <c r="G50" s="2"/>
      <c r="H50" s="2"/>
      <c r="I50" s="248"/>
      <c r="J50" s="248"/>
      <c r="K50" s="248"/>
      <c r="L50" s="248"/>
    </row>
    <row r="51" spans="1:12" ht="48" customHeight="1" x14ac:dyDescent="0.25">
      <c r="A51" s="2" t="s">
        <v>260</v>
      </c>
      <c r="B51" s="2" t="s">
        <v>261</v>
      </c>
      <c r="C51" s="179" t="s">
        <v>625</v>
      </c>
      <c r="D51" s="179" t="s">
        <v>625</v>
      </c>
      <c r="E51" s="179" t="s">
        <v>625</v>
      </c>
      <c r="F51" s="179" t="s">
        <v>625</v>
      </c>
      <c r="G51" s="2"/>
      <c r="H51" s="2"/>
      <c r="I51" s="248"/>
      <c r="J51" s="248"/>
      <c r="K51" s="248"/>
      <c r="L51" s="248"/>
    </row>
    <row r="52" spans="1:12" ht="115.5" customHeight="1" x14ac:dyDescent="0.25">
      <c r="A52" s="2" t="s">
        <v>262</v>
      </c>
      <c r="B52" s="2" t="s">
        <v>263</v>
      </c>
      <c r="C52" s="29" t="s">
        <v>460</v>
      </c>
      <c r="D52" s="29" t="s">
        <v>460</v>
      </c>
      <c r="E52" s="29" t="s">
        <v>639</v>
      </c>
      <c r="F52" s="29" t="s">
        <v>639</v>
      </c>
      <c r="G52" s="2"/>
      <c r="H52" s="2"/>
      <c r="I52" s="248"/>
      <c r="J52" s="248"/>
      <c r="K52" s="248"/>
      <c r="L52" s="248"/>
    </row>
    <row r="53" spans="1:12" ht="32.1" customHeight="1" x14ac:dyDescent="0.25">
      <c r="A53" s="2" t="s">
        <v>264</v>
      </c>
      <c r="B53" s="2" t="s">
        <v>265</v>
      </c>
      <c r="C53" s="179" t="s">
        <v>625</v>
      </c>
      <c r="D53" s="179" t="s">
        <v>625</v>
      </c>
      <c r="E53" s="179" t="s">
        <v>625</v>
      </c>
      <c r="F53" s="179" t="s">
        <v>625</v>
      </c>
      <c r="G53" s="2"/>
      <c r="H53" s="2"/>
      <c r="I53" s="248"/>
      <c r="J53" s="248"/>
      <c r="K53" s="248"/>
      <c r="L53" s="248"/>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31" zoomScale="60" zoomScaleNormal="60" zoomScaleSheetLayoutView="70" workbookViewId="0">
      <selection activeCell="M22" sqref="M22"/>
    </sheetView>
  </sheetViews>
  <sheetFormatPr defaultColWidth="9.140625" defaultRowHeight="15.75" x14ac:dyDescent="0.25"/>
  <cols>
    <col min="1" max="1" width="9.140625" style="30"/>
    <col min="2" max="2" width="57.85546875" style="30" customWidth="1"/>
    <col min="3" max="3" width="13" style="31" customWidth="1"/>
    <col min="4" max="4" width="17.85546875" style="31" customWidth="1"/>
    <col min="5" max="5" width="20.42578125" style="188" customWidth="1"/>
    <col min="6" max="6" width="18.7109375" style="188" customWidth="1"/>
    <col min="7" max="7" width="14.5703125" style="31" customWidth="1"/>
    <col min="8" max="8" width="15.7109375" style="31" customWidth="1"/>
    <col min="9" max="9" width="15.7109375" style="188" customWidth="1"/>
    <col min="10" max="10" width="12.140625" style="31" customWidth="1"/>
    <col min="11" max="11" width="12.140625" style="188" customWidth="1"/>
    <col min="12" max="12" width="12.140625" style="31" customWidth="1"/>
    <col min="13" max="13" width="12.140625" style="188" customWidth="1"/>
    <col min="14" max="14" width="12.140625" style="31" customWidth="1"/>
    <col min="15" max="15" width="12.140625" style="188" customWidth="1"/>
    <col min="16" max="16" width="12.140625" style="31" customWidth="1"/>
    <col min="17" max="17" width="12.140625" style="188" customWidth="1"/>
    <col min="18" max="18" width="12.140625" style="31" customWidth="1"/>
    <col min="19" max="19" width="12.140625" style="188" customWidth="1"/>
    <col min="20" max="20" width="12.140625" style="31" customWidth="1"/>
    <col min="21" max="21" width="12.140625" style="188" customWidth="1"/>
    <col min="22" max="22" width="12.140625" style="31" customWidth="1"/>
    <col min="23" max="23" width="12.140625" style="188" customWidth="1"/>
    <col min="24" max="24" width="15.7109375" style="31" customWidth="1"/>
    <col min="25" max="25" width="15.7109375" style="188" customWidth="1"/>
    <col min="26" max="26" width="15.7109375" style="31" customWidth="1"/>
    <col min="27" max="27" width="15.7109375" style="188" customWidth="1"/>
    <col min="28" max="28" width="15.7109375" style="31" customWidth="1"/>
    <col min="29" max="29" width="15.7109375" style="188" customWidth="1"/>
    <col min="30" max="30" width="15.7109375" style="31" customWidth="1"/>
    <col min="31" max="31" width="15.7109375" style="188" customWidth="1"/>
    <col min="32" max="32" width="15.7109375" style="31" customWidth="1"/>
    <col min="33" max="33" width="15.7109375" style="188" customWidth="1"/>
    <col min="34" max="34" width="15.7109375" style="31" customWidth="1"/>
    <col min="35" max="35" width="15.7109375" style="188" customWidth="1"/>
    <col min="36" max="36" width="15.7109375" style="31" customWidth="1"/>
    <col min="37" max="37" width="15.7109375" style="188" customWidth="1"/>
    <col min="38" max="38" width="15.7109375" style="31" customWidth="1"/>
    <col min="39" max="39" width="15.7109375" style="188" customWidth="1"/>
    <col min="40" max="40" width="15.7109375" style="31" customWidth="1"/>
    <col min="41" max="41" width="15.7109375" style="188" customWidth="1"/>
    <col min="42" max="42" width="15.7109375" style="31" customWidth="1"/>
    <col min="43" max="43" width="15.7109375" style="188" customWidth="1"/>
    <col min="44" max="44" width="15.7109375" style="31" customWidth="1"/>
    <col min="45" max="45" width="15.7109375" style="188" customWidth="1"/>
    <col min="46" max="46" width="15.7109375" style="31" customWidth="1"/>
    <col min="47" max="47" width="15.7109375" style="188" customWidth="1"/>
    <col min="48" max="48" width="15.7109375" style="31" customWidth="1"/>
    <col min="49" max="49" width="19.7109375" style="31" customWidth="1"/>
    <col min="50" max="52" width="0" style="30" hidden="1" customWidth="1"/>
    <col min="53" max="53" width="25" style="30" hidden="1" customWidth="1"/>
    <col min="54" max="16384" width="9.140625" style="30"/>
  </cols>
  <sheetData>
    <row r="1" spans="1:21" s="30" customFormat="1" ht="18.75" x14ac:dyDescent="0.25">
      <c r="C1" s="31"/>
      <c r="D1" s="31"/>
      <c r="E1" s="188"/>
      <c r="F1" s="188"/>
      <c r="G1" s="31"/>
      <c r="H1" s="31"/>
      <c r="I1" s="188"/>
      <c r="J1" s="31"/>
      <c r="K1" s="188"/>
      <c r="L1" s="31"/>
      <c r="M1" s="188"/>
      <c r="N1" s="31"/>
      <c r="O1" s="188"/>
      <c r="P1" s="31"/>
      <c r="Q1" s="188"/>
      <c r="R1" s="31"/>
      <c r="S1" s="188"/>
      <c r="T1" s="31"/>
      <c r="U1" s="201" t="s">
        <v>0</v>
      </c>
    </row>
    <row r="2" spans="1:21" s="30" customFormat="1" ht="18.75" x14ac:dyDescent="0.3">
      <c r="C2" s="31"/>
      <c r="D2" s="31"/>
      <c r="E2" s="188"/>
      <c r="F2" s="188"/>
      <c r="G2" s="31"/>
      <c r="H2" s="31"/>
      <c r="I2" s="188"/>
      <c r="J2" s="31"/>
      <c r="K2" s="188"/>
      <c r="L2" s="31"/>
      <c r="M2" s="188"/>
      <c r="N2" s="31"/>
      <c r="O2" s="188"/>
      <c r="P2" s="31"/>
      <c r="Q2" s="188"/>
      <c r="R2" s="31"/>
      <c r="S2" s="188"/>
      <c r="T2" s="31"/>
      <c r="U2" s="38" t="s">
        <v>1</v>
      </c>
    </row>
    <row r="3" spans="1:21" s="30" customFormat="1" ht="18.75" x14ac:dyDescent="0.3">
      <c r="C3" s="31"/>
      <c r="D3" s="31"/>
      <c r="E3" s="188"/>
      <c r="F3" s="188"/>
      <c r="G3" s="31"/>
      <c r="H3" s="31"/>
      <c r="I3" s="188"/>
      <c r="J3" s="31"/>
      <c r="K3" s="188"/>
      <c r="L3" s="31"/>
      <c r="M3" s="188"/>
      <c r="N3" s="31"/>
      <c r="O3" s="188"/>
      <c r="P3" s="31"/>
      <c r="Q3" s="188"/>
      <c r="R3" s="31"/>
      <c r="S3" s="188"/>
      <c r="T3" s="31"/>
      <c r="U3" s="38" t="s">
        <v>2</v>
      </c>
    </row>
    <row r="4" spans="1:21" s="30" customFormat="1" ht="18.75" customHeight="1" x14ac:dyDescent="0.25">
      <c r="A4" s="285" t="s">
        <v>631</v>
      </c>
      <c r="B4" s="285"/>
      <c r="C4" s="285"/>
      <c r="D4" s="285"/>
      <c r="E4" s="285"/>
      <c r="F4" s="285"/>
      <c r="G4" s="285"/>
      <c r="H4" s="285"/>
      <c r="I4" s="285"/>
      <c r="J4" s="285"/>
      <c r="K4" s="285"/>
      <c r="L4" s="285"/>
      <c r="M4" s="285"/>
      <c r="N4" s="285"/>
      <c r="O4" s="285"/>
      <c r="P4" s="285"/>
      <c r="Q4" s="285"/>
      <c r="R4" s="285"/>
      <c r="S4" s="285"/>
      <c r="T4" s="285"/>
      <c r="U4" s="285"/>
    </row>
    <row r="5" spans="1:21" s="30" customFormat="1" ht="18.75" x14ac:dyDescent="0.3">
      <c r="C5" s="31"/>
      <c r="D5" s="31"/>
      <c r="E5" s="188"/>
      <c r="F5" s="188"/>
      <c r="G5" s="31"/>
      <c r="H5" s="31"/>
      <c r="I5" s="188"/>
      <c r="J5" s="31"/>
      <c r="K5" s="188"/>
      <c r="L5" s="31"/>
      <c r="M5" s="188"/>
      <c r="N5" s="31"/>
      <c r="O5" s="188"/>
      <c r="P5" s="31"/>
      <c r="Q5" s="188"/>
      <c r="R5" s="31"/>
      <c r="S5" s="188"/>
      <c r="T5" s="31"/>
      <c r="U5" s="38"/>
    </row>
    <row r="6" spans="1:21" s="30" customFormat="1" ht="18.75" x14ac:dyDescent="0.25">
      <c r="A6" s="286" t="s">
        <v>418</v>
      </c>
      <c r="B6" s="286"/>
      <c r="C6" s="286"/>
      <c r="D6" s="286"/>
      <c r="E6" s="286"/>
      <c r="F6" s="286"/>
      <c r="G6" s="286"/>
      <c r="H6" s="286"/>
      <c r="I6" s="286"/>
      <c r="J6" s="286"/>
      <c r="K6" s="286"/>
      <c r="L6" s="286"/>
      <c r="M6" s="286"/>
      <c r="N6" s="286"/>
      <c r="O6" s="286"/>
      <c r="P6" s="286"/>
      <c r="Q6" s="286"/>
      <c r="R6" s="286"/>
      <c r="S6" s="286"/>
      <c r="T6" s="286"/>
      <c r="U6" s="286"/>
    </row>
    <row r="7" spans="1:21" s="30" customFormat="1" ht="18.75" x14ac:dyDescent="0.25">
      <c r="A7" s="202"/>
      <c r="B7" s="202"/>
      <c r="C7" s="203"/>
      <c r="D7" s="203"/>
      <c r="E7" s="204"/>
      <c r="F7" s="204"/>
      <c r="G7" s="203"/>
      <c r="H7" s="203"/>
      <c r="I7" s="204"/>
      <c r="J7" s="32"/>
      <c r="K7" s="33"/>
      <c r="L7" s="32"/>
      <c r="M7" s="33"/>
      <c r="N7" s="32"/>
      <c r="O7" s="33"/>
      <c r="P7" s="32"/>
      <c r="Q7" s="33"/>
      <c r="R7" s="32"/>
      <c r="S7" s="33"/>
      <c r="T7" s="32"/>
      <c r="U7" s="33"/>
    </row>
    <row r="8" spans="1:21" s="30" customFormat="1" ht="18.75" x14ac:dyDescent="0.25">
      <c r="A8" s="287" t="s">
        <v>455</v>
      </c>
      <c r="B8" s="287"/>
      <c r="C8" s="287"/>
      <c r="D8" s="287"/>
      <c r="E8" s="287"/>
      <c r="F8" s="287"/>
      <c r="G8" s="287"/>
      <c r="H8" s="287"/>
      <c r="I8" s="287"/>
      <c r="J8" s="287"/>
      <c r="K8" s="287"/>
      <c r="L8" s="287"/>
      <c r="M8" s="287"/>
      <c r="N8" s="287"/>
      <c r="O8" s="287"/>
      <c r="P8" s="287"/>
      <c r="Q8" s="287"/>
      <c r="R8" s="287"/>
      <c r="S8" s="287"/>
      <c r="T8" s="287"/>
      <c r="U8" s="287"/>
    </row>
    <row r="9" spans="1:21" s="30" customFormat="1" ht="18.75" customHeight="1" x14ac:dyDescent="0.25">
      <c r="A9" s="284" t="s">
        <v>419</v>
      </c>
      <c r="B9" s="284"/>
      <c r="C9" s="284"/>
      <c r="D9" s="284"/>
      <c r="E9" s="284"/>
      <c r="F9" s="284"/>
      <c r="G9" s="284"/>
      <c r="H9" s="284"/>
      <c r="I9" s="284"/>
      <c r="J9" s="284"/>
      <c r="K9" s="284"/>
      <c r="L9" s="284"/>
      <c r="M9" s="284"/>
      <c r="N9" s="284"/>
      <c r="O9" s="284"/>
      <c r="P9" s="284"/>
      <c r="Q9" s="284"/>
      <c r="R9" s="284"/>
      <c r="S9" s="284"/>
      <c r="T9" s="284"/>
      <c r="U9" s="284"/>
    </row>
    <row r="10" spans="1:21" s="30" customFormat="1" ht="18.75" x14ac:dyDescent="0.25">
      <c r="A10" s="202"/>
      <c r="B10" s="202"/>
      <c r="C10" s="203"/>
      <c r="D10" s="203"/>
      <c r="E10" s="204"/>
      <c r="F10" s="204"/>
      <c r="G10" s="203"/>
      <c r="H10" s="203"/>
      <c r="I10" s="204"/>
      <c r="J10" s="32"/>
      <c r="K10" s="33"/>
      <c r="L10" s="32"/>
      <c r="M10" s="33"/>
      <c r="N10" s="32"/>
      <c r="O10" s="33"/>
      <c r="P10" s="32"/>
      <c r="Q10" s="33"/>
      <c r="R10" s="32"/>
      <c r="S10" s="33"/>
      <c r="T10" s="32"/>
      <c r="U10" s="33"/>
    </row>
    <row r="11" spans="1:21" s="30" customFormat="1" ht="18.75" x14ac:dyDescent="0.25">
      <c r="A11" s="205"/>
      <c r="B11" s="205"/>
      <c r="C11" s="206"/>
      <c r="D11" s="206"/>
      <c r="E11" s="207"/>
      <c r="F11" s="288" t="str">
        <f>'1. паспорт местоположение '!A12</f>
        <v>F_003-56-1-05.20-0000</v>
      </c>
      <c r="G11" s="288"/>
      <c r="H11" s="288"/>
      <c r="I11" s="288"/>
      <c r="J11" s="288"/>
      <c r="K11" s="288"/>
      <c r="L11" s="288"/>
      <c r="M11" s="288"/>
      <c r="N11" s="288"/>
      <c r="O11" s="208"/>
      <c r="P11" s="206"/>
      <c r="Q11" s="208"/>
      <c r="R11" s="206"/>
      <c r="S11" s="208"/>
      <c r="T11" s="206"/>
      <c r="U11" s="208"/>
    </row>
    <row r="12" spans="1:21" s="30" customFormat="1" x14ac:dyDescent="0.25">
      <c r="A12" s="284" t="s">
        <v>420</v>
      </c>
      <c r="B12" s="284"/>
      <c r="C12" s="284"/>
      <c r="D12" s="284"/>
      <c r="E12" s="284"/>
      <c r="F12" s="284"/>
      <c r="G12" s="284"/>
      <c r="H12" s="284"/>
      <c r="I12" s="284"/>
      <c r="J12" s="284"/>
      <c r="K12" s="284"/>
      <c r="L12" s="284"/>
      <c r="M12" s="284"/>
      <c r="N12" s="284"/>
      <c r="O12" s="284"/>
      <c r="P12" s="284"/>
      <c r="Q12" s="284"/>
      <c r="R12" s="284"/>
      <c r="S12" s="284"/>
      <c r="T12" s="284"/>
      <c r="U12" s="284"/>
    </row>
    <row r="13" spans="1:21" s="30" customFormat="1" ht="16.5" customHeight="1" x14ac:dyDescent="0.3">
      <c r="A13" s="34"/>
      <c r="B13" s="34"/>
      <c r="C13" s="35"/>
      <c r="D13" s="35"/>
      <c r="E13" s="36"/>
      <c r="F13" s="36"/>
      <c r="G13" s="35"/>
      <c r="H13" s="35"/>
      <c r="I13" s="36"/>
      <c r="J13" s="37"/>
      <c r="K13" s="38"/>
      <c r="L13" s="37"/>
      <c r="M13" s="38"/>
      <c r="N13" s="37"/>
      <c r="O13" s="38"/>
      <c r="P13" s="37"/>
      <c r="Q13" s="38"/>
      <c r="R13" s="37"/>
      <c r="S13" s="38"/>
      <c r="T13" s="37"/>
      <c r="U13" s="38"/>
    </row>
    <row r="14" spans="1:21" s="30" customFormat="1" ht="57" customHeight="1" x14ac:dyDescent="0.25">
      <c r="A14" s="289" t="s">
        <v>633</v>
      </c>
      <c r="B14" s="289"/>
      <c r="C14" s="289"/>
      <c r="D14" s="289"/>
      <c r="E14" s="289"/>
      <c r="F14" s="289"/>
      <c r="G14" s="289"/>
      <c r="H14" s="289"/>
      <c r="I14" s="289"/>
      <c r="J14" s="289"/>
      <c r="K14" s="289"/>
      <c r="L14" s="289"/>
      <c r="M14" s="289"/>
      <c r="N14" s="289"/>
      <c r="O14" s="289"/>
      <c r="P14" s="289"/>
      <c r="Q14" s="289"/>
      <c r="R14" s="289"/>
      <c r="S14" s="289"/>
      <c r="T14" s="289"/>
      <c r="U14" s="289"/>
    </row>
    <row r="15" spans="1:21" s="30" customFormat="1" ht="15.75" customHeight="1" x14ac:dyDescent="0.25">
      <c r="A15" s="284" t="s">
        <v>421</v>
      </c>
      <c r="B15" s="284"/>
      <c r="C15" s="284"/>
      <c r="D15" s="284"/>
      <c r="E15" s="284"/>
      <c r="F15" s="284"/>
      <c r="G15" s="284"/>
      <c r="H15" s="284"/>
      <c r="I15" s="284"/>
      <c r="J15" s="284"/>
      <c r="K15" s="284"/>
      <c r="L15" s="284"/>
      <c r="M15" s="284"/>
      <c r="N15" s="284"/>
      <c r="O15" s="284"/>
      <c r="P15" s="284"/>
      <c r="Q15" s="284"/>
      <c r="R15" s="284"/>
      <c r="S15" s="284"/>
      <c r="T15" s="284"/>
      <c r="U15" s="284"/>
    </row>
    <row r="16" spans="1:21" s="30" customFormat="1" x14ac:dyDescent="0.25">
      <c r="A16" s="290"/>
      <c r="B16" s="290"/>
      <c r="C16" s="290"/>
      <c r="D16" s="290"/>
      <c r="E16" s="290"/>
      <c r="F16" s="290"/>
      <c r="G16" s="290"/>
      <c r="H16" s="290"/>
      <c r="I16" s="290"/>
      <c r="J16" s="290"/>
      <c r="K16" s="290"/>
      <c r="L16" s="290"/>
      <c r="M16" s="290"/>
      <c r="N16" s="290"/>
      <c r="O16" s="290"/>
      <c r="P16" s="290"/>
      <c r="Q16" s="290"/>
      <c r="R16" s="290"/>
      <c r="S16" s="290"/>
      <c r="T16" s="290"/>
      <c r="U16" s="290"/>
    </row>
    <row r="18" spans="1:52" x14ac:dyDescent="0.25">
      <c r="A18" s="291" t="s">
        <v>266</v>
      </c>
      <c r="B18" s="291"/>
      <c r="C18" s="291"/>
      <c r="D18" s="291"/>
      <c r="E18" s="291"/>
      <c r="F18" s="291"/>
      <c r="G18" s="291"/>
      <c r="H18" s="291"/>
      <c r="I18" s="291"/>
      <c r="J18" s="291"/>
      <c r="K18" s="291"/>
      <c r="L18" s="291"/>
      <c r="M18" s="291"/>
      <c r="N18" s="291"/>
      <c r="O18" s="291"/>
      <c r="P18" s="291"/>
      <c r="Q18" s="291"/>
      <c r="R18" s="291"/>
      <c r="S18" s="291"/>
      <c r="T18" s="291"/>
      <c r="U18" s="291"/>
    </row>
    <row r="20" spans="1:52" ht="33" customHeight="1" x14ac:dyDescent="0.25">
      <c r="A20" s="292" t="s">
        <v>267</v>
      </c>
      <c r="B20" s="292" t="s">
        <v>268</v>
      </c>
      <c r="C20" s="295" t="s">
        <v>269</v>
      </c>
      <c r="D20" s="295"/>
      <c r="E20" s="296" t="s">
        <v>270</v>
      </c>
      <c r="F20" s="296"/>
      <c r="G20" s="297" t="s">
        <v>454</v>
      </c>
      <c r="H20" s="300" t="s">
        <v>443</v>
      </c>
      <c r="I20" s="301"/>
      <c r="J20" s="301"/>
      <c r="K20" s="301"/>
      <c r="L20" s="300" t="s">
        <v>453</v>
      </c>
      <c r="M20" s="301"/>
      <c r="N20" s="301"/>
      <c r="O20" s="301"/>
      <c r="P20" s="300" t="s">
        <v>452</v>
      </c>
      <c r="Q20" s="301"/>
      <c r="R20" s="301"/>
      <c r="S20" s="301"/>
      <c r="T20" s="300" t="s">
        <v>451</v>
      </c>
      <c r="U20" s="301"/>
      <c r="V20" s="301"/>
      <c r="W20" s="301"/>
      <c r="X20" s="300" t="s">
        <v>450</v>
      </c>
      <c r="Y20" s="301"/>
      <c r="Z20" s="301"/>
      <c r="AA20" s="301"/>
      <c r="AB20" s="300" t="s">
        <v>449</v>
      </c>
      <c r="AC20" s="301"/>
      <c r="AD20" s="301"/>
      <c r="AE20" s="301"/>
      <c r="AF20" s="300" t="s">
        <v>448</v>
      </c>
      <c r="AG20" s="301"/>
      <c r="AH20" s="301"/>
      <c r="AI20" s="301"/>
      <c r="AJ20" s="300" t="s">
        <v>447</v>
      </c>
      <c r="AK20" s="301"/>
      <c r="AL20" s="301"/>
      <c r="AM20" s="301"/>
      <c r="AN20" s="300" t="s">
        <v>446</v>
      </c>
      <c r="AO20" s="301"/>
      <c r="AP20" s="301"/>
      <c r="AQ20" s="301"/>
      <c r="AR20" s="300" t="s">
        <v>445</v>
      </c>
      <c r="AS20" s="301"/>
      <c r="AT20" s="301"/>
      <c r="AU20" s="301"/>
      <c r="AV20" s="302" t="s">
        <v>271</v>
      </c>
      <c r="AW20" s="302"/>
      <c r="AX20" s="209"/>
      <c r="AY20" s="209"/>
      <c r="AZ20" s="210"/>
    </row>
    <row r="21" spans="1:52" ht="99.75" customHeight="1" x14ac:dyDescent="0.25">
      <c r="A21" s="293"/>
      <c r="B21" s="293"/>
      <c r="C21" s="295"/>
      <c r="D21" s="295"/>
      <c r="E21" s="296"/>
      <c r="F21" s="296"/>
      <c r="G21" s="298"/>
      <c r="H21" s="295" t="s">
        <v>204</v>
      </c>
      <c r="I21" s="295"/>
      <c r="J21" s="295" t="s">
        <v>444</v>
      </c>
      <c r="K21" s="295"/>
      <c r="L21" s="295" t="s">
        <v>204</v>
      </c>
      <c r="M21" s="295"/>
      <c r="N21" s="295" t="s">
        <v>444</v>
      </c>
      <c r="O21" s="295"/>
      <c r="P21" s="295" t="s">
        <v>204</v>
      </c>
      <c r="Q21" s="295"/>
      <c r="R21" s="295" t="s">
        <v>444</v>
      </c>
      <c r="S21" s="295"/>
      <c r="T21" s="295" t="s">
        <v>204</v>
      </c>
      <c r="U21" s="295"/>
      <c r="V21" s="295" t="s">
        <v>626</v>
      </c>
      <c r="W21" s="295"/>
      <c r="X21" s="295" t="s">
        <v>204</v>
      </c>
      <c r="Y21" s="295"/>
      <c r="Z21" s="295" t="s">
        <v>626</v>
      </c>
      <c r="AA21" s="295"/>
      <c r="AB21" s="295" t="s">
        <v>204</v>
      </c>
      <c r="AC21" s="295"/>
      <c r="AD21" s="295" t="s">
        <v>626</v>
      </c>
      <c r="AE21" s="295"/>
      <c r="AF21" s="295" t="s">
        <v>204</v>
      </c>
      <c r="AG21" s="295"/>
      <c r="AH21" s="295" t="s">
        <v>626</v>
      </c>
      <c r="AI21" s="295"/>
      <c r="AJ21" s="295" t="s">
        <v>204</v>
      </c>
      <c r="AK21" s="295"/>
      <c r="AL21" s="295" t="s">
        <v>626</v>
      </c>
      <c r="AM21" s="295"/>
      <c r="AN21" s="295" t="s">
        <v>204</v>
      </c>
      <c r="AO21" s="295"/>
      <c r="AP21" s="295" t="s">
        <v>626</v>
      </c>
      <c r="AQ21" s="295"/>
      <c r="AR21" s="295" t="s">
        <v>204</v>
      </c>
      <c r="AS21" s="295"/>
      <c r="AT21" s="295" t="s">
        <v>626</v>
      </c>
      <c r="AU21" s="295"/>
      <c r="AV21" s="302"/>
      <c r="AW21" s="302"/>
      <c r="AX21" s="54"/>
      <c r="AY21" s="54"/>
    </row>
    <row r="22" spans="1:52" ht="89.25" customHeight="1" x14ac:dyDescent="0.25">
      <c r="A22" s="294"/>
      <c r="B22" s="294"/>
      <c r="C22" s="190" t="s">
        <v>204</v>
      </c>
      <c r="D22" s="190" t="s">
        <v>272</v>
      </c>
      <c r="E22" s="39" t="s">
        <v>442</v>
      </c>
      <c r="F22" s="39" t="s">
        <v>618</v>
      </c>
      <c r="G22" s="299"/>
      <c r="H22" s="40" t="s">
        <v>273</v>
      </c>
      <c r="I22" s="41" t="s">
        <v>274</v>
      </c>
      <c r="J22" s="40" t="s">
        <v>273</v>
      </c>
      <c r="K22" s="41" t="s">
        <v>274</v>
      </c>
      <c r="L22" s="40" t="s">
        <v>273</v>
      </c>
      <c r="M22" s="41" t="s">
        <v>274</v>
      </c>
      <c r="N22" s="40" t="s">
        <v>273</v>
      </c>
      <c r="O22" s="41" t="s">
        <v>274</v>
      </c>
      <c r="P22" s="40" t="s">
        <v>273</v>
      </c>
      <c r="Q22" s="41" t="s">
        <v>274</v>
      </c>
      <c r="R22" s="40" t="s">
        <v>273</v>
      </c>
      <c r="S22" s="41" t="s">
        <v>274</v>
      </c>
      <c r="T22" s="40" t="s">
        <v>273</v>
      </c>
      <c r="U22" s="41" t="s">
        <v>274</v>
      </c>
      <c r="V22" s="40" t="s">
        <v>273</v>
      </c>
      <c r="W22" s="41" t="s">
        <v>274</v>
      </c>
      <c r="X22" s="40" t="s">
        <v>273</v>
      </c>
      <c r="Y22" s="41" t="s">
        <v>274</v>
      </c>
      <c r="Z22" s="40" t="s">
        <v>273</v>
      </c>
      <c r="AA22" s="41" t="s">
        <v>274</v>
      </c>
      <c r="AB22" s="40" t="s">
        <v>273</v>
      </c>
      <c r="AC22" s="41" t="s">
        <v>274</v>
      </c>
      <c r="AD22" s="40" t="s">
        <v>273</v>
      </c>
      <c r="AE22" s="41" t="s">
        <v>274</v>
      </c>
      <c r="AF22" s="40" t="s">
        <v>273</v>
      </c>
      <c r="AG22" s="41" t="s">
        <v>274</v>
      </c>
      <c r="AH22" s="40" t="s">
        <v>273</v>
      </c>
      <c r="AI22" s="41" t="s">
        <v>274</v>
      </c>
      <c r="AJ22" s="40" t="s">
        <v>273</v>
      </c>
      <c r="AK22" s="41" t="s">
        <v>274</v>
      </c>
      <c r="AL22" s="40" t="s">
        <v>273</v>
      </c>
      <c r="AM22" s="41" t="s">
        <v>274</v>
      </c>
      <c r="AN22" s="40" t="s">
        <v>273</v>
      </c>
      <c r="AO22" s="41" t="s">
        <v>274</v>
      </c>
      <c r="AP22" s="40" t="s">
        <v>273</v>
      </c>
      <c r="AQ22" s="41" t="s">
        <v>274</v>
      </c>
      <c r="AR22" s="40" t="s">
        <v>273</v>
      </c>
      <c r="AS22" s="41" t="s">
        <v>274</v>
      </c>
      <c r="AT22" s="40" t="s">
        <v>273</v>
      </c>
      <c r="AU22" s="41" t="s">
        <v>274</v>
      </c>
      <c r="AV22" s="190" t="s">
        <v>422</v>
      </c>
      <c r="AW22" s="190" t="s">
        <v>622</v>
      </c>
      <c r="AX22" s="54"/>
      <c r="AY22" s="54"/>
    </row>
    <row r="23" spans="1:52" ht="19.5" customHeight="1" x14ac:dyDescent="0.25">
      <c r="A23" s="42">
        <v>1</v>
      </c>
      <c r="B23" s="42">
        <v>2</v>
      </c>
      <c r="C23" s="42">
        <v>3</v>
      </c>
      <c r="D23" s="42">
        <v>4</v>
      </c>
      <c r="E23" s="42">
        <v>5</v>
      </c>
      <c r="F23" s="42">
        <v>6</v>
      </c>
      <c r="G23" s="42">
        <v>7</v>
      </c>
      <c r="H23" s="42">
        <v>8</v>
      </c>
      <c r="I23" s="42">
        <v>9</v>
      </c>
      <c r="J23" s="42">
        <v>10</v>
      </c>
      <c r="K23" s="42">
        <v>11</v>
      </c>
      <c r="L23" s="42">
        <v>12</v>
      </c>
      <c r="M23" s="42">
        <v>13</v>
      </c>
      <c r="N23" s="42">
        <v>14</v>
      </c>
      <c r="O23" s="42">
        <v>15</v>
      </c>
      <c r="P23" s="42">
        <v>16</v>
      </c>
      <c r="Q23" s="42">
        <v>17</v>
      </c>
      <c r="R23" s="42">
        <v>18</v>
      </c>
      <c r="S23" s="42">
        <v>19</v>
      </c>
      <c r="T23" s="42">
        <v>20</v>
      </c>
      <c r="U23" s="42">
        <v>21</v>
      </c>
      <c r="V23" s="42">
        <v>22</v>
      </c>
      <c r="W23" s="42">
        <v>23</v>
      </c>
      <c r="X23" s="42">
        <v>24</v>
      </c>
      <c r="Y23" s="42">
        <v>25</v>
      </c>
      <c r="Z23" s="42">
        <v>26</v>
      </c>
      <c r="AA23" s="42">
        <v>27</v>
      </c>
      <c r="AB23" s="42">
        <v>28</v>
      </c>
      <c r="AC23" s="42">
        <v>29</v>
      </c>
      <c r="AD23" s="42">
        <v>30</v>
      </c>
      <c r="AE23" s="42">
        <v>31</v>
      </c>
      <c r="AF23" s="42">
        <v>32</v>
      </c>
      <c r="AG23" s="42">
        <v>33</v>
      </c>
      <c r="AH23" s="42">
        <v>34</v>
      </c>
      <c r="AI23" s="42">
        <v>35</v>
      </c>
      <c r="AJ23" s="42">
        <v>36</v>
      </c>
      <c r="AK23" s="42">
        <v>37</v>
      </c>
      <c r="AL23" s="42">
        <v>38</v>
      </c>
      <c r="AM23" s="42">
        <v>39</v>
      </c>
      <c r="AN23" s="42">
        <v>40</v>
      </c>
      <c r="AO23" s="42">
        <v>41</v>
      </c>
      <c r="AP23" s="42">
        <v>42</v>
      </c>
      <c r="AQ23" s="42">
        <v>43</v>
      </c>
      <c r="AR23" s="42">
        <v>44</v>
      </c>
      <c r="AS23" s="42">
        <v>45</v>
      </c>
      <c r="AT23" s="42">
        <v>46</v>
      </c>
      <c r="AU23" s="42">
        <v>47</v>
      </c>
      <c r="AV23" s="42">
        <v>48</v>
      </c>
      <c r="AW23" s="42">
        <v>49</v>
      </c>
      <c r="AX23" s="54"/>
      <c r="AY23" s="54"/>
    </row>
    <row r="24" spans="1:52" ht="47.25" customHeight="1" x14ac:dyDescent="0.25">
      <c r="A24" s="43">
        <v>1</v>
      </c>
      <c r="B24" s="44" t="s">
        <v>275</v>
      </c>
      <c r="C24" s="62">
        <v>572.50999358240017</v>
      </c>
      <c r="D24" s="211">
        <v>435.72844886000001</v>
      </c>
      <c r="E24" s="212"/>
      <c r="F24" s="212">
        <v>309.53686213000003</v>
      </c>
      <c r="G24" s="62">
        <v>53.964863920000006</v>
      </c>
      <c r="H24" s="62">
        <v>106.30155266</v>
      </c>
      <c r="I24" s="213"/>
      <c r="J24" s="62">
        <v>106.30155266</v>
      </c>
      <c r="K24" s="213"/>
      <c r="L24" s="62">
        <v>100.38637662000001</v>
      </c>
      <c r="M24" s="213"/>
      <c r="N24" s="62">
        <v>100.38637662000001</v>
      </c>
      <c r="O24" s="213"/>
      <c r="P24" s="62">
        <v>63.791121026940004</v>
      </c>
      <c r="Q24" s="213"/>
      <c r="R24" s="62">
        <v>7.0757971700000013</v>
      </c>
      <c r="S24" s="213"/>
      <c r="T24" s="62">
        <v>82.71929975818</v>
      </c>
      <c r="U24" s="213"/>
      <c r="V24" s="62">
        <v>139.20678316999999</v>
      </c>
      <c r="W24" s="213"/>
      <c r="X24" s="62">
        <v>80.881648622680004</v>
      </c>
      <c r="Y24" s="213"/>
      <c r="Z24" s="62"/>
      <c r="AA24" s="213"/>
      <c r="AB24" s="62">
        <v>77.525564919840008</v>
      </c>
      <c r="AC24" s="213"/>
      <c r="AD24" s="62"/>
      <c r="AE24" s="213"/>
      <c r="AF24" s="62">
        <v>6.9395660547599984</v>
      </c>
      <c r="AG24" s="213"/>
      <c r="AH24" s="62"/>
      <c r="AI24" s="213"/>
      <c r="AJ24" s="62">
        <v>0</v>
      </c>
      <c r="AK24" s="213"/>
      <c r="AL24" s="62"/>
      <c r="AM24" s="213"/>
      <c r="AN24" s="62">
        <v>0</v>
      </c>
      <c r="AO24" s="213"/>
      <c r="AP24" s="62">
        <v>0</v>
      </c>
      <c r="AQ24" s="213"/>
      <c r="AR24" s="62">
        <v>0</v>
      </c>
      <c r="AS24" s="213"/>
      <c r="AT24" s="62">
        <v>0</v>
      </c>
      <c r="AU24" s="213"/>
      <c r="AV24" s="62">
        <v>518.54512966239997</v>
      </c>
      <c r="AW24" s="62">
        <f>D24</f>
        <v>435.72844886000001</v>
      </c>
      <c r="AX24" s="54"/>
      <c r="AY24" s="54"/>
    </row>
    <row r="25" spans="1:52" ht="24" customHeight="1" x14ac:dyDescent="0.25">
      <c r="A25" s="45" t="s">
        <v>276</v>
      </c>
      <c r="B25" s="46" t="s">
        <v>277</v>
      </c>
      <c r="C25" s="47"/>
      <c r="D25" s="62"/>
      <c r="E25" s="212"/>
      <c r="F25" s="212"/>
      <c r="G25" s="62"/>
      <c r="H25" s="62"/>
      <c r="I25" s="213"/>
      <c r="J25" s="62"/>
      <c r="K25" s="213"/>
      <c r="L25" s="62"/>
      <c r="M25" s="213"/>
      <c r="N25" s="62"/>
      <c r="O25" s="213"/>
      <c r="P25" s="62"/>
      <c r="Q25" s="213"/>
      <c r="R25" s="62"/>
      <c r="S25" s="213"/>
      <c r="T25" s="62"/>
      <c r="U25" s="213"/>
      <c r="V25" s="62"/>
      <c r="W25" s="213"/>
      <c r="X25" s="62"/>
      <c r="Y25" s="213"/>
      <c r="Z25" s="62"/>
      <c r="AA25" s="213"/>
      <c r="AB25" s="62"/>
      <c r="AC25" s="213"/>
      <c r="AD25" s="62"/>
      <c r="AE25" s="213"/>
      <c r="AF25" s="62"/>
      <c r="AG25" s="213"/>
      <c r="AH25" s="62"/>
      <c r="AI25" s="213"/>
      <c r="AJ25" s="62"/>
      <c r="AK25" s="213"/>
      <c r="AL25" s="62"/>
      <c r="AM25" s="213"/>
      <c r="AN25" s="62"/>
      <c r="AO25" s="213"/>
      <c r="AP25" s="62"/>
      <c r="AQ25" s="213"/>
      <c r="AR25" s="62"/>
      <c r="AS25" s="213"/>
      <c r="AT25" s="62"/>
      <c r="AU25" s="213"/>
      <c r="AV25" s="62"/>
      <c r="AW25" s="62"/>
      <c r="AX25" s="54"/>
      <c r="AY25" s="54"/>
    </row>
    <row r="26" spans="1:52" x14ac:dyDescent="0.25">
      <c r="A26" s="45" t="s">
        <v>278</v>
      </c>
      <c r="B26" s="46" t="s">
        <v>279</v>
      </c>
      <c r="C26" s="48"/>
      <c r="D26" s="62"/>
      <c r="E26" s="212"/>
      <c r="F26" s="212"/>
      <c r="G26" s="62"/>
      <c r="H26" s="62"/>
      <c r="I26" s="213"/>
      <c r="J26" s="62"/>
      <c r="K26" s="213"/>
      <c r="L26" s="62"/>
      <c r="M26" s="213"/>
      <c r="N26" s="62"/>
      <c r="O26" s="213"/>
      <c r="P26" s="62"/>
      <c r="Q26" s="213"/>
      <c r="R26" s="62"/>
      <c r="S26" s="213"/>
      <c r="T26" s="62"/>
      <c r="U26" s="213"/>
      <c r="V26" s="62"/>
      <c r="W26" s="213"/>
      <c r="X26" s="62"/>
      <c r="Y26" s="213"/>
      <c r="Z26" s="62"/>
      <c r="AA26" s="213"/>
      <c r="AB26" s="62"/>
      <c r="AC26" s="213"/>
      <c r="AD26" s="62"/>
      <c r="AE26" s="213"/>
      <c r="AF26" s="62"/>
      <c r="AG26" s="213"/>
      <c r="AH26" s="62"/>
      <c r="AI26" s="213"/>
      <c r="AJ26" s="62"/>
      <c r="AK26" s="213"/>
      <c r="AL26" s="62"/>
      <c r="AM26" s="213"/>
      <c r="AN26" s="62"/>
      <c r="AO26" s="213"/>
      <c r="AP26" s="62"/>
      <c r="AQ26" s="213"/>
      <c r="AR26" s="62"/>
      <c r="AS26" s="213"/>
      <c r="AT26" s="62"/>
      <c r="AU26" s="213"/>
      <c r="AV26" s="62"/>
      <c r="AW26" s="62"/>
      <c r="AX26" s="54"/>
      <c r="AY26" s="54"/>
    </row>
    <row r="27" spans="1:52" ht="31.5" x14ac:dyDescent="0.25">
      <c r="A27" s="45" t="s">
        <v>280</v>
      </c>
      <c r="B27" s="46" t="s">
        <v>281</v>
      </c>
      <c r="C27" s="48">
        <v>71.938371670000151</v>
      </c>
      <c r="D27" s="62">
        <v>71.938371670000038</v>
      </c>
      <c r="E27" s="212"/>
      <c r="F27" s="212"/>
      <c r="G27" s="62">
        <v>53.964863920000006</v>
      </c>
      <c r="H27" s="62">
        <v>0</v>
      </c>
      <c r="I27" s="213"/>
      <c r="J27" s="62">
        <v>0</v>
      </c>
      <c r="K27" s="213"/>
      <c r="L27" s="62">
        <v>17.97350775</v>
      </c>
      <c r="M27" s="213"/>
      <c r="N27" s="62">
        <v>17.97350775</v>
      </c>
      <c r="O27" s="213"/>
      <c r="P27" s="62">
        <v>0</v>
      </c>
      <c r="Q27" s="213"/>
      <c r="R27" s="62">
        <v>0</v>
      </c>
      <c r="S27" s="213"/>
      <c r="T27" s="62">
        <v>0</v>
      </c>
      <c r="U27" s="213"/>
      <c r="V27" s="62">
        <v>0</v>
      </c>
      <c r="W27" s="213"/>
      <c r="X27" s="62">
        <v>0</v>
      </c>
      <c r="Y27" s="213"/>
      <c r="Z27" s="62"/>
      <c r="AA27" s="213"/>
      <c r="AB27" s="62">
        <v>0</v>
      </c>
      <c r="AC27" s="213"/>
      <c r="AD27" s="62"/>
      <c r="AE27" s="213"/>
      <c r="AF27" s="62">
        <v>0</v>
      </c>
      <c r="AG27" s="213"/>
      <c r="AH27" s="62"/>
      <c r="AI27" s="213"/>
      <c r="AJ27" s="62">
        <v>0</v>
      </c>
      <c r="AK27" s="213"/>
      <c r="AL27" s="62"/>
      <c r="AM27" s="213"/>
      <c r="AN27" s="62">
        <v>0</v>
      </c>
      <c r="AO27" s="213"/>
      <c r="AP27" s="62">
        <v>0</v>
      </c>
      <c r="AQ27" s="213"/>
      <c r="AR27" s="62">
        <v>0</v>
      </c>
      <c r="AS27" s="213"/>
      <c r="AT27" s="62">
        <v>0</v>
      </c>
      <c r="AU27" s="213"/>
      <c r="AV27" s="62">
        <v>17.97350775</v>
      </c>
      <c r="AW27" s="62">
        <v>17.97350775</v>
      </c>
      <c r="AX27" s="55"/>
      <c r="AY27" s="54"/>
    </row>
    <row r="28" spans="1:52" x14ac:dyDescent="0.25">
      <c r="A28" s="45" t="s">
        <v>282</v>
      </c>
      <c r="B28" s="46" t="s">
        <v>423</v>
      </c>
      <c r="C28" s="48">
        <v>0</v>
      </c>
      <c r="D28" s="62">
        <v>0</v>
      </c>
      <c r="E28" s="212"/>
      <c r="F28" s="212"/>
      <c r="G28" s="62">
        <v>0</v>
      </c>
      <c r="H28" s="62">
        <v>0</v>
      </c>
      <c r="I28" s="213"/>
      <c r="J28" s="62">
        <v>0</v>
      </c>
      <c r="K28" s="213"/>
      <c r="L28" s="62">
        <v>0</v>
      </c>
      <c r="M28" s="213"/>
      <c r="N28" s="62">
        <v>0</v>
      </c>
      <c r="O28" s="213"/>
      <c r="P28" s="62">
        <v>0</v>
      </c>
      <c r="Q28" s="213"/>
      <c r="R28" s="62">
        <v>0</v>
      </c>
      <c r="S28" s="213"/>
      <c r="T28" s="62">
        <v>0</v>
      </c>
      <c r="U28" s="213"/>
      <c r="V28" s="62">
        <v>0</v>
      </c>
      <c r="W28" s="213"/>
      <c r="X28" s="62">
        <v>0</v>
      </c>
      <c r="Y28" s="213"/>
      <c r="Z28" s="62"/>
      <c r="AA28" s="213"/>
      <c r="AB28" s="62">
        <v>0</v>
      </c>
      <c r="AC28" s="213"/>
      <c r="AD28" s="62"/>
      <c r="AE28" s="213"/>
      <c r="AF28" s="62">
        <v>0</v>
      </c>
      <c r="AG28" s="213"/>
      <c r="AH28" s="62"/>
      <c r="AI28" s="213"/>
      <c r="AJ28" s="62">
        <v>0</v>
      </c>
      <c r="AK28" s="213"/>
      <c r="AL28" s="62"/>
      <c r="AM28" s="213"/>
      <c r="AN28" s="62">
        <v>0</v>
      </c>
      <c r="AO28" s="213"/>
      <c r="AP28" s="62">
        <v>0</v>
      </c>
      <c r="AQ28" s="213"/>
      <c r="AR28" s="62">
        <v>0</v>
      </c>
      <c r="AS28" s="213"/>
      <c r="AT28" s="62">
        <v>0</v>
      </c>
      <c r="AU28" s="213"/>
      <c r="AV28" s="62">
        <v>0</v>
      </c>
      <c r="AW28" s="62">
        <v>0</v>
      </c>
      <c r="AX28" s="54"/>
      <c r="AY28" s="54"/>
    </row>
    <row r="29" spans="1:52" x14ac:dyDescent="0.25">
      <c r="A29" s="45" t="s">
        <v>283</v>
      </c>
      <c r="B29" s="49" t="s">
        <v>284</v>
      </c>
      <c r="C29" s="48">
        <v>500.57162191240002</v>
      </c>
      <c r="D29" s="62">
        <f>D24-D27</f>
        <v>363.79007718999998</v>
      </c>
      <c r="E29" s="212"/>
      <c r="F29" s="212"/>
      <c r="G29" s="62">
        <v>0</v>
      </c>
      <c r="H29" s="62">
        <v>106.30155266</v>
      </c>
      <c r="I29" s="213"/>
      <c r="J29" s="62">
        <v>106.30155266</v>
      </c>
      <c r="K29" s="213"/>
      <c r="L29" s="62">
        <v>82.412868870000011</v>
      </c>
      <c r="M29" s="213"/>
      <c r="N29" s="62">
        <v>82.412868870000011</v>
      </c>
      <c r="O29" s="213"/>
      <c r="P29" s="62">
        <v>63.791121026940004</v>
      </c>
      <c r="Q29" s="213"/>
      <c r="R29" s="62">
        <v>7.0757971700000013</v>
      </c>
      <c r="S29" s="213"/>
      <c r="T29" s="62">
        <v>82.71929975818</v>
      </c>
      <c r="U29" s="213"/>
      <c r="V29" s="62">
        <v>139.20678316999999</v>
      </c>
      <c r="W29" s="213"/>
      <c r="X29" s="62">
        <v>80.881648622680004</v>
      </c>
      <c r="Y29" s="213"/>
      <c r="Z29" s="62"/>
      <c r="AA29" s="213"/>
      <c r="AB29" s="62">
        <v>77.525564919840008</v>
      </c>
      <c r="AC29" s="213"/>
      <c r="AD29" s="62"/>
      <c r="AE29" s="213"/>
      <c r="AF29" s="62">
        <v>6.9395660547599984</v>
      </c>
      <c r="AG29" s="213"/>
      <c r="AH29" s="62"/>
      <c r="AI29" s="213"/>
      <c r="AJ29" s="62">
        <v>0</v>
      </c>
      <c r="AK29" s="213"/>
      <c r="AL29" s="62"/>
      <c r="AM29" s="213"/>
      <c r="AN29" s="62">
        <v>0</v>
      </c>
      <c r="AO29" s="213"/>
      <c r="AP29" s="62">
        <v>0</v>
      </c>
      <c r="AQ29" s="213"/>
      <c r="AR29" s="62">
        <v>0</v>
      </c>
      <c r="AS29" s="213"/>
      <c r="AT29" s="62">
        <v>0</v>
      </c>
      <c r="AU29" s="213"/>
      <c r="AV29" s="62">
        <v>500.57162191240002</v>
      </c>
      <c r="AW29" s="62">
        <v>505.32708083</v>
      </c>
      <c r="AX29" s="54"/>
      <c r="AY29" s="54"/>
    </row>
    <row r="30" spans="1:52" ht="47.25" x14ac:dyDescent="0.25">
      <c r="A30" s="43" t="s">
        <v>424</v>
      </c>
      <c r="B30" s="44" t="s">
        <v>285</v>
      </c>
      <c r="C30" s="62">
        <v>487.72745269000001</v>
      </c>
      <c r="D30" s="211">
        <v>370.52123361999998</v>
      </c>
      <c r="E30" s="212"/>
      <c r="F30" s="212">
        <v>240.72553586000001</v>
      </c>
      <c r="G30" s="62">
        <v>60.869212610000005</v>
      </c>
      <c r="H30" s="62">
        <v>80.969249009999984</v>
      </c>
      <c r="I30" s="213"/>
      <c r="J30" s="62">
        <v>80.969249009999984</v>
      </c>
      <c r="K30" s="213"/>
      <c r="L30" s="62">
        <v>84.734486759999996</v>
      </c>
      <c r="M30" s="213"/>
      <c r="N30" s="62">
        <v>84.734486759999996</v>
      </c>
      <c r="O30" s="213"/>
      <c r="P30" s="62">
        <v>71.281438350000002</v>
      </c>
      <c r="Q30" s="213"/>
      <c r="R30" s="62">
        <v>20.428968450000003</v>
      </c>
      <c r="S30" s="213"/>
      <c r="T30" s="62">
        <v>69.881233960000003</v>
      </c>
      <c r="U30" s="213"/>
      <c r="V30" s="62">
        <v>123.51931679</v>
      </c>
      <c r="W30" s="213"/>
      <c r="X30" s="62">
        <v>60.000002000000002</v>
      </c>
      <c r="Y30" s="213"/>
      <c r="Z30" s="62"/>
      <c r="AA30" s="213"/>
      <c r="AB30" s="62">
        <v>59.99183</v>
      </c>
      <c r="AC30" s="213"/>
      <c r="AD30" s="62"/>
      <c r="AE30" s="213"/>
      <c r="AF30" s="62">
        <v>0</v>
      </c>
      <c r="AG30" s="213"/>
      <c r="AH30" s="62"/>
      <c r="AI30" s="213"/>
      <c r="AJ30" s="62">
        <v>0</v>
      </c>
      <c r="AK30" s="213"/>
      <c r="AL30" s="62"/>
      <c r="AM30" s="213"/>
      <c r="AN30" s="62">
        <v>0</v>
      </c>
      <c r="AO30" s="213"/>
      <c r="AP30" s="62">
        <v>0</v>
      </c>
      <c r="AQ30" s="213"/>
      <c r="AR30" s="62">
        <v>0</v>
      </c>
      <c r="AS30" s="213"/>
      <c r="AT30" s="62">
        <v>0</v>
      </c>
      <c r="AU30" s="213"/>
      <c r="AV30" s="62">
        <v>426.85824007999997</v>
      </c>
      <c r="AW30" s="62">
        <f>D30</f>
        <v>370.52123361999998</v>
      </c>
      <c r="AX30" s="54"/>
      <c r="AY30" s="54"/>
    </row>
    <row r="31" spans="1:52" x14ac:dyDescent="0.25">
      <c r="A31" s="43" t="s">
        <v>286</v>
      </c>
      <c r="B31" s="46" t="s">
        <v>287</v>
      </c>
      <c r="C31" s="62">
        <v>0</v>
      </c>
      <c r="D31" s="62">
        <v>0</v>
      </c>
      <c r="E31" s="212"/>
      <c r="F31" s="212"/>
      <c r="G31" s="62"/>
      <c r="H31" s="62"/>
      <c r="I31" s="213"/>
      <c r="J31" s="62"/>
      <c r="K31" s="213"/>
      <c r="L31" s="62"/>
      <c r="M31" s="213"/>
      <c r="N31" s="62"/>
      <c r="O31" s="213"/>
      <c r="P31" s="62"/>
      <c r="Q31" s="213"/>
      <c r="R31" s="62"/>
      <c r="S31" s="213"/>
      <c r="T31" s="62"/>
      <c r="U31" s="213"/>
      <c r="V31" s="62"/>
      <c r="W31" s="213"/>
      <c r="X31" s="62"/>
      <c r="Y31" s="213"/>
      <c r="Z31" s="62"/>
      <c r="AA31" s="213"/>
      <c r="AB31" s="62"/>
      <c r="AC31" s="213"/>
      <c r="AD31" s="62"/>
      <c r="AE31" s="213"/>
      <c r="AF31" s="62"/>
      <c r="AG31" s="213"/>
      <c r="AH31" s="62"/>
      <c r="AI31" s="213"/>
      <c r="AJ31" s="62"/>
      <c r="AK31" s="213"/>
      <c r="AL31" s="62"/>
      <c r="AM31" s="213"/>
      <c r="AN31" s="62"/>
      <c r="AO31" s="213"/>
      <c r="AP31" s="62"/>
      <c r="AQ31" s="213"/>
      <c r="AR31" s="62"/>
      <c r="AS31" s="213"/>
      <c r="AT31" s="62"/>
      <c r="AU31" s="213"/>
      <c r="AV31" s="62"/>
      <c r="AW31" s="62"/>
      <c r="AX31" s="55"/>
      <c r="AY31" s="54"/>
    </row>
    <row r="32" spans="1:52" ht="31.5" x14ac:dyDescent="0.25">
      <c r="A32" s="43" t="s">
        <v>288</v>
      </c>
      <c r="B32" s="46" t="s">
        <v>289</v>
      </c>
      <c r="C32" s="62">
        <v>76.52962079000001</v>
      </c>
      <c r="D32" s="62">
        <v>56.120334290000002</v>
      </c>
      <c r="E32" s="212"/>
      <c r="F32" s="212"/>
      <c r="G32" s="62"/>
      <c r="H32" s="62"/>
      <c r="I32" s="213"/>
      <c r="J32" s="62"/>
      <c r="K32" s="213"/>
      <c r="L32" s="62"/>
      <c r="M32" s="213"/>
      <c r="N32" s="62"/>
      <c r="O32" s="213"/>
      <c r="P32" s="62"/>
      <c r="Q32" s="213"/>
      <c r="R32" s="62"/>
      <c r="S32" s="213"/>
      <c r="T32" s="62"/>
      <c r="U32" s="213"/>
      <c r="V32" s="62"/>
      <c r="W32" s="213"/>
      <c r="X32" s="62"/>
      <c r="Y32" s="213"/>
      <c r="Z32" s="62"/>
      <c r="AA32" s="213"/>
      <c r="AB32" s="62"/>
      <c r="AC32" s="213"/>
      <c r="AD32" s="62"/>
      <c r="AE32" s="213"/>
      <c r="AF32" s="62"/>
      <c r="AG32" s="213"/>
      <c r="AH32" s="62"/>
      <c r="AI32" s="213"/>
      <c r="AJ32" s="62"/>
      <c r="AK32" s="213"/>
      <c r="AL32" s="62"/>
      <c r="AM32" s="213"/>
      <c r="AN32" s="62"/>
      <c r="AO32" s="213"/>
      <c r="AP32" s="62"/>
      <c r="AQ32" s="213"/>
      <c r="AR32" s="62"/>
      <c r="AS32" s="213"/>
      <c r="AT32" s="62"/>
      <c r="AU32" s="213"/>
      <c r="AV32" s="62"/>
      <c r="AW32" s="62"/>
      <c r="AX32" s="55"/>
      <c r="AY32" s="54"/>
    </row>
    <row r="33" spans="1:51" x14ac:dyDescent="0.25">
      <c r="A33" s="43" t="s">
        <v>290</v>
      </c>
      <c r="B33" s="46" t="s">
        <v>291</v>
      </c>
      <c r="C33" s="62">
        <v>309.88163074999994</v>
      </c>
      <c r="D33" s="62">
        <v>255.87348809</v>
      </c>
      <c r="E33" s="212"/>
      <c r="F33" s="212"/>
      <c r="G33" s="62"/>
      <c r="H33" s="62"/>
      <c r="I33" s="213"/>
      <c r="J33" s="62"/>
      <c r="K33" s="213"/>
      <c r="L33" s="62"/>
      <c r="M33" s="213"/>
      <c r="N33" s="62"/>
      <c r="O33" s="213"/>
      <c r="P33" s="62"/>
      <c r="Q33" s="213"/>
      <c r="R33" s="62"/>
      <c r="S33" s="213"/>
      <c r="T33" s="62"/>
      <c r="U33" s="213"/>
      <c r="V33" s="62"/>
      <c r="W33" s="213"/>
      <c r="X33" s="62"/>
      <c r="Y33" s="213"/>
      <c r="Z33" s="62"/>
      <c r="AA33" s="213"/>
      <c r="AB33" s="62"/>
      <c r="AC33" s="213"/>
      <c r="AD33" s="62"/>
      <c r="AE33" s="213"/>
      <c r="AF33" s="62"/>
      <c r="AG33" s="213"/>
      <c r="AH33" s="62"/>
      <c r="AI33" s="213"/>
      <c r="AJ33" s="62"/>
      <c r="AK33" s="213"/>
      <c r="AL33" s="62"/>
      <c r="AM33" s="213"/>
      <c r="AN33" s="62"/>
      <c r="AO33" s="213"/>
      <c r="AP33" s="62"/>
      <c r="AQ33" s="213"/>
      <c r="AR33" s="62"/>
      <c r="AS33" s="213"/>
      <c r="AT33" s="62"/>
      <c r="AU33" s="213"/>
      <c r="AV33" s="62"/>
      <c r="AW33" s="62"/>
      <c r="AX33" s="55"/>
      <c r="AY33" s="54"/>
    </row>
    <row r="34" spans="1:51" x14ac:dyDescent="0.25">
      <c r="A34" s="43" t="s">
        <v>292</v>
      </c>
      <c r="B34" s="46" t="s">
        <v>293</v>
      </c>
      <c r="C34" s="62">
        <v>101.31620115000004</v>
      </c>
      <c r="D34" s="62">
        <v>58.527411240000099</v>
      </c>
      <c r="E34" s="212"/>
      <c r="F34" s="212"/>
      <c r="G34" s="62"/>
      <c r="H34" s="62"/>
      <c r="I34" s="213"/>
      <c r="J34" s="62"/>
      <c r="K34" s="213"/>
      <c r="L34" s="62"/>
      <c r="M34" s="213"/>
      <c r="N34" s="62"/>
      <c r="O34" s="213"/>
      <c r="P34" s="62"/>
      <c r="Q34" s="213"/>
      <c r="R34" s="62"/>
      <c r="S34" s="213"/>
      <c r="T34" s="62"/>
      <c r="U34" s="213"/>
      <c r="V34" s="62"/>
      <c r="W34" s="213"/>
      <c r="X34" s="62"/>
      <c r="Y34" s="213"/>
      <c r="Z34" s="62"/>
      <c r="AA34" s="213"/>
      <c r="AB34" s="62"/>
      <c r="AC34" s="213"/>
      <c r="AD34" s="62"/>
      <c r="AE34" s="213"/>
      <c r="AF34" s="62"/>
      <c r="AG34" s="213"/>
      <c r="AH34" s="62"/>
      <c r="AI34" s="213"/>
      <c r="AJ34" s="62"/>
      <c r="AK34" s="213"/>
      <c r="AL34" s="62"/>
      <c r="AM34" s="213"/>
      <c r="AN34" s="62"/>
      <c r="AO34" s="213"/>
      <c r="AP34" s="62"/>
      <c r="AQ34" s="213"/>
      <c r="AR34" s="62"/>
      <c r="AS34" s="213"/>
      <c r="AT34" s="62"/>
      <c r="AU34" s="213"/>
      <c r="AV34" s="62"/>
      <c r="AW34" s="62"/>
      <c r="AX34" s="55"/>
      <c r="AY34" s="56"/>
    </row>
    <row r="35" spans="1:51" ht="31.5" x14ac:dyDescent="0.25">
      <c r="A35" s="43" t="s">
        <v>425</v>
      </c>
      <c r="B35" s="44" t="s">
        <v>426</v>
      </c>
      <c r="C35" s="47"/>
      <c r="D35" s="48"/>
      <c r="E35" s="189"/>
      <c r="F35" s="189"/>
      <c r="G35" s="48"/>
      <c r="H35" s="47"/>
      <c r="I35" s="42"/>
      <c r="J35" s="47"/>
      <c r="K35" s="42"/>
      <c r="L35" s="47"/>
      <c r="M35" s="42"/>
      <c r="N35" s="47"/>
      <c r="O35" s="42"/>
      <c r="P35" s="47"/>
      <c r="Q35" s="50"/>
      <c r="R35" s="47"/>
      <c r="S35" s="50"/>
      <c r="T35" s="48"/>
      <c r="U35" s="50"/>
      <c r="V35" s="48"/>
      <c r="W35" s="50"/>
      <c r="X35" s="48"/>
      <c r="Y35" s="50"/>
      <c r="Z35" s="48"/>
      <c r="AA35" s="50"/>
      <c r="AB35" s="48"/>
      <c r="AC35" s="50"/>
      <c r="AD35" s="48"/>
      <c r="AE35" s="50"/>
      <c r="AF35" s="48"/>
      <c r="AG35" s="50"/>
      <c r="AH35" s="48"/>
      <c r="AI35" s="50"/>
      <c r="AJ35" s="48"/>
      <c r="AK35" s="50"/>
      <c r="AL35" s="48"/>
      <c r="AM35" s="50"/>
      <c r="AN35" s="48"/>
      <c r="AO35" s="50"/>
      <c r="AP35" s="48"/>
      <c r="AQ35" s="50"/>
      <c r="AR35" s="48"/>
      <c r="AS35" s="50"/>
      <c r="AT35" s="48"/>
      <c r="AU35" s="50"/>
      <c r="AV35" s="48"/>
      <c r="AW35" s="214"/>
      <c r="AX35" s="54"/>
      <c r="AY35" s="54"/>
    </row>
    <row r="36" spans="1:51" ht="31.5" x14ac:dyDescent="0.25">
      <c r="A36" s="45" t="s">
        <v>294</v>
      </c>
      <c r="B36" s="51" t="s">
        <v>295</v>
      </c>
      <c r="C36" s="52" t="s">
        <v>126</v>
      </c>
      <c r="D36" s="52" t="s">
        <v>126</v>
      </c>
      <c r="E36" s="52"/>
      <c r="F36" s="52"/>
      <c r="G36" s="52" t="s">
        <v>126</v>
      </c>
      <c r="H36" s="52" t="s">
        <v>126</v>
      </c>
      <c r="I36" s="53" t="s">
        <v>126</v>
      </c>
      <c r="J36" s="52" t="s">
        <v>126</v>
      </c>
      <c r="K36" s="53" t="s">
        <v>126</v>
      </c>
      <c r="L36" s="52" t="s">
        <v>126</v>
      </c>
      <c r="M36" s="53" t="s">
        <v>126</v>
      </c>
      <c r="N36" s="52" t="s">
        <v>126</v>
      </c>
      <c r="O36" s="53" t="s">
        <v>126</v>
      </c>
      <c r="P36" s="52" t="s">
        <v>126</v>
      </c>
      <c r="Q36" s="53" t="s">
        <v>126</v>
      </c>
      <c r="R36" s="52" t="s">
        <v>126</v>
      </c>
      <c r="S36" s="53" t="s">
        <v>126</v>
      </c>
      <c r="T36" s="52" t="s">
        <v>126</v>
      </c>
      <c r="U36" s="53" t="s">
        <v>126</v>
      </c>
      <c r="V36" s="52" t="s">
        <v>126</v>
      </c>
      <c r="W36" s="53" t="s">
        <v>126</v>
      </c>
      <c r="X36" s="52" t="s">
        <v>126</v>
      </c>
      <c r="Y36" s="53" t="s">
        <v>126</v>
      </c>
      <c r="Z36" s="52" t="s">
        <v>126</v>
      </c>
      <c r="AA36" s="53" t="s">
        <v>126</v>
      </c>
      <c r="AB36" s="52" t="s">
        <v>126</v>
      </c>
      <c r="AC36" s="53" t="s">
        <v>126</v>
      </c>
      <c r="AD36" s="52" t="s">
        <v>126</v>
      </c>
      <c r="AE36" s="53" t="s">
        <v>126</v>
      </c>
      <c r="AF36" s="52" t="s">
        <v>126</v>
      </c>
      <c r="AG36" s="53" t="s">
        <v>126</v>
      </c>
      <c r="AH36" s="52" t="s">
        <v>126</v>
      </c>
      <c r="AI36" s="53" t="s">
        <v>126</v>
      </c>
      <c r="AJ36" s="52" t="s">
        <v>126</v>
      </c>
      <c r="AK36" s="53" t="s">
        <v>126</v>
      </c>
      <c r="AL36" s="52" t="s">
        <v>126</v>
      </c>
      <c r="AM36" s="53" t="s">
        <v>126</v>
      </c>
      <c r="AN36" s="52" t="s">
        <v>126</v>
      </c>
      <c r="AO36" s="53" t="s">
        <v>126</v>
      </c>
      <c r="AP36" s="52" t="s">
        <v>126</v>
      </c>
      <c r="AQ36" s="53" t="s">
        <v>126</v>
      </c>
      <c r="AR36" s="52" t="s">
        <v>126</v>
      </c>
      <c r="AS36" s="53" t="s">
        <v>126</v>
      </c>
      <c r="AT36" s="52" t="s">
        <v>126</v>
      </c>
      <c r="AU36" s="50"/>
      <c r="AV36" s="62">
        <v>0</v>
      </c>
      <c r="AW36" s="62">
        <v>0</v>
      </c>
      <c r="AX36" s="54"/>
      <c r="AY36" s="54"/>
    </row>
    <row r="37" spans="1:51" x14ac:dyDescent="0.25">
      <c r="A37" s="45" t="s">
        <v>296</v>
      </c>
      <c r="B37" s="51" t="s">
        <v>297</v>
      </c>
      <c r="C37" s="52" t="s">
        <v>126</v>
      </c>
      <c r="D37" s="52" t="s">
        <v>126</v>
      </c>
      <c r="E37" s="52"/>
      <c r="F37" s="52"/>
      <c r="G37" s="52" t="s">
        <v>126</v>
      </c>
      <c r="H37" s="52" t="s">
        <v>126</v>
      </c>
      <c r="I37" s="53" t="s">
        <v>126</v>
      </c>
      <c r="J37" s="52" t="s">
        <v>126</v>
      </c>
      <c r="K37" s="53" t="s">
        <v>126</v>
      </c>
      <c r="L37" s="52" t="s">
        <v>126</v>
      </c>
      <c r="M37" s="53" t="s">
        <v>126</v>
      </c>
      <c r="N37" s="52" t="s">
        <v>126</v>
      </c>
      <c r="O37" s="53" t="s">
        <v>126</v>
      </c>
      <c r="P37" s="52" t="s">
        <v>126</v>
      </c>
      <c r="Q37" s="53" t="s">
        <v>126</v>
      </c>
      <c r="R37" s="52" t="s">
        <v>126</v>
      </c>
      <c r="S37" s="53" t="s">
        <v>126</v>
      </c>
      <c r="T37" s="52" t="s">
        <v>126</v>
      </c>
      <c r="U37" s="53" t="s">
        <v>126</v>
      </c>
      <c r="V37" s="52" t="s">
        <v>126</v>
      </c>
      <c r="W37" s="53" t="s">
        <v>126</v>
      </c>
      <c r="X37" s="52" t="s">
        <v>126</v>
      </c>
      <c r="Y37" s="53" t="s">
        <v>126</v>
      </c>
      <c r="Z37" s="52" t="s">
        <v>126</v>
      </c>
      <c r="AA37" s="53" t="s">
        <v>126</v>
      </c>
      <c r="AB37" s="52" t="s">
        <v>126</v>
      </c>
      <c r="AC37" s="53" t="s">
        <v>126</v>
      </c>
      <c r="AD37" s="52" t="s">
        <v>126</v>
      </c>
      <c r="AE37" s="53" t="s">
        <v>126</v>
      </c>
      <c r="AF37" s="52" t="s">
        <v>126</v>
      </c>
      <c r="AG37" s="53" t="s">
        <v>126</v>
      </c>
      <c r="AH37" s="52" t="s">
        <v>126</v>
      </c>
      <c r="AI37" s="53" t="s">
        <v>126</v>
      </c>
      <c r="AJ37" s="52" t="s">
        <v>126</v>
      </c>
      <c r="AK37" s="53" t="s">
        <v>126</v>
      </c>
      <c r="AL37" s="52" t="s">
        <v>126</v>
      </c>
      <c r="AM37" s="53" t="s">
        <v>126</v>
      </c>
      <c r="AN37" s="52" t="s">
        <v>126</v>
      </c>
      <c r="AO37" s="53" t="s">
        <v>126</v>
      </c>
      <c r="AP37" s="52" t="s">
        <v>126</v>
      </c>
      <c r="AQ37" s="53" t="s">
        <v>126</v>
      </c>
      <c r="AR37" s="52" t="s">
        <v>126</v>
      </c>
      <c r="AS37" s="53" t="s">
        <v>126</v>
      </c>
      <c r="AT37" s="52" t="s">
        <v>126</v>
      </c>
      <c r="AU37" s="50"/>
      <c r="AV37" s="62">
        <v>0</v>
      </c>
      <c r="AW37" s="62">
        <v>0</v>
      </c>
      <c r="AX37" s="55"/>
      <c r="AY37" s="56"/>
    </row>
    <row r="38" spans="1:51" x14ac:dyDescent="0.25">
      <c r="A38" s="45" t="s">
        <v>298</v>
      </c>
      <c r="B38" s="51" t="s">
        <v>299</v>
      </c>
      <c r="C38" s="52" t="s">
        <v>126</v>
      </c>
      <c r="D38" s="52" t="s">
        <v>126</v>
      </c>
      <c r="E38" s="52"/>
      <c r="F38" s="52"/>
      <c r="G38" s="52" t="s">
        <v>126</v>
      </c>
      <c r="H38" s="52" t="s">
        <v>126</v>
      </c>
      <c r="I38" s="53" t="s">
        <v>126</v>
      </c>
      <c r="J38" s="52" t="s">
        <v>126</v>
      </c>
      <c r="K38" s="53" t="s">
        <v>126</v>
      </c>
      <c r="L38" s="52" t="s">
        <v>126</v>
      </c>
      <c r="M38" s="53" t="s">
        <v>126</v>
      </c>
      <c r="N38" s="52" t="s">
        <v>126</v>
      </c>
      <c r="O38" s="53" t="s">
        <v>126</v>
      </c>
      <c r="P38" s="52" t="s">
        <v>126</v>
      </c>
      <c r="Q38" s="53" t="s">
        <v>126</v>
      </c>
      <c r="R38" s="52" t="s">
        <v>126</v>
      </c>
      <c r="S38" s="53" t="s">
        <v>126</v>
      </c>
      <c r="T38" s="52" t="s">
        <v>126</v>
      </c>
      <c r="U38" s="53" t="s">
        <v>126</v>
      </c>
      <c r="V38" s="52" t="s">
        <v>126</v>
      </c>
      <c r="W38" s="53" t="s">
        <v>126</v>
      </c>
      <c r="X38" s="52" t="s">
        <v>126</v>
      </c>
      <c r="Y38" s="53" t="s">
        <v>126</v>
      </c>
      <c r="Z38" s="52" t="s">
        <v>126</v>
      </c>
      <c r="AA38" s="53" t="s">
        <v>126</v>
      </c>
      <c r="AB38" s="52" t="s">
        <v>126</v>
      </c>
      <c r="AC38" s="53" t="s">
        <v>126</v>
      </c>
      <c r="AD38" s="52" t="s">
        <v>126</v>
      </c>
      <c r="AE38" s="53" t="s">
        <v>126</v>
      </c>
      <c r="AF38" s="52" t="s">
        <v>126</v>
      </c>
      <c r="AG38" s="53" t="s">
        <v>126</v>
      </c>
      <c r="AH38" s="52" t="s">
        <v>126</v>
      </c>
      <c r="AI38" s="53" t="s">
        <v>126</v>
      </c>
      <c r="AJ38" s="52" t="s">
        <v>126</v>
      </c>
      <c r="AK38" s="53" t="s">
        <v>126</v>
      </c>
      <c r="AL38" s="52" t="s">
        <v>126</v>
      </c>
      <c r="AM38" s="53" t="s">
        <v>126</v>
      </c>
      <c r="AN38" s="52" t="s">
        <v>126</v>
      </c>
      <c r="AO38" s="53" t="s">
        <v>126</v>
      </c>
      <c r="AP38" s="52" t="s">
        <v>126</v>
      </c>
      <c r="AQ38" s="53" t="s">
        <v>126</v>
      </c>
      <c r="AR38" s="52" t="s">
        <v>126</v>
      </c>
      <c r="AS38" s="53" t="s">
        <v>126</v>
      </c>
      <c r="AT38" s="52" t="s">
        <v>126</v>
      </c>
      <c r="AU38" s="50"/>
      <c r="AV38" s="62">
        <v>0</v>
      </c>
      <c r="AW38" s="62">
        <v>0</v>
      </c>
      <c r="AX38" s="55"/>
      <c r="AY38" s="56"/>
    </row>
    <row r="39" spans="1:51" ht="31.5" x14ac:dyDescent="0.25">
      <c r="A39" s="45" t="s">
        <v>300</v>
      </c>
      <c r="B39" s="46" t="s">
        <v>301</v>
      </c>
      <c r="C39" s="52" t="s">
        <v>126</v>
      </c>
      <c r="D39" s="52" t="s">
        <v>126</v>
      </c>
      <c r="E39" s="52"/>
      <c r="F39" s="52"/>
      <c r="G39" s="52" t="s">
        <v>126</v>
      </c>
      <c r="H39" s="52" t="s">
        <v>126</v>
      </c>
      <c r="I39" s="53" t="s">
        <v>126</v>
      </c>
      <c r="J39" s="52" t="s">
        <v>126</v>
      </c>
      <c r="K39" s="53" t="s">
        <v>126</v>
      </c>
      <c r="L39" s="52" t="s">
        <v>126</v>
      </c>
      <c r="M39" s="53" t="s">
        <v>126</v>
      </c>
      <c r="N39" s="52" t="s">
        <v>126</v>
      </c>
      <c r="O39" s="53" t="s">
        <v>126</v>
      </c>
      <c r="P39" s="52" t="s">
        <v>126</v>
      </c>
      <c r="Q39" s="53" t="s">
        <v>126</v>
      </c>
      <c r="R39" s="52" t="s">
        <v>126</v>
      </c>
      <c r="S39" s="53" t="s">
        <v>126</v>
      </c>
      <c r="T39" s="52" t="s">
        <v>126</v>
      </c>
      <c r="U39" s="53" t="s">
        <v>126</v>
      </c>
      <c r="V39" s="52" t="s">
        <v>126</v>
      </c>
      <c r="W39" s="53" t="s">
        <v>126</v>
      </c>
      <c r="X39" s="52" t="s">
        <v>126</v>
      </c>
      <c r="Y39" s="53" t="s">
        <v>126</v>
      </c>
      <c r="Z39" s="52" t="s">
        <v>126</v>
      </c>
      <c r="AA39" s="53" t="s">
        <v>126</v>
      </c>
      <c r="AB39" s="52" t="s">
        <v>126</v>
      </c>
      <c r="AC39" s="53" t="s">
        <v>126</v>
      </c>
      <c r="AD39" s="52" t="s">
        <v>126</v>
      </c>
      <c r="AE39" s="53" t="s">
        <v>126</v>
      </c>
      <c r="AF39" s="52" t="s">
        <v>126</v>
      </c>
      <c r="AG39" s="53" t="s">
        <v>126</v>
      </c>
      <c r="AH39" s="52" t="s">
        <v>126</v>
      </c>
      <c r="AI39" s="53" t="s">
        <v>126</v>
      </c>
      <c r="AJ39" s="52" t="s">
        <v>126</v>
      </c>
      <c r="AK39" s="53" t="s">
        <v>126</v>
      </c>
      <c r="AL39" s="52" t="s">
        <v>126</v>
      </c>
      <c r="AM39" s="53" t="s">
        <v>126</v>
      </c>
      <c r="AN39" s="52" t="s">
        <v>126</v>
      </c>
      <c r="AO39" s="53" t="s">
        <v>126</v>
      </c>
      <c r="AP39" s="52" t="s">
        <v>126</v>
      </c>
      <c r="AQ39" s="53" t="s">
        <v>126</v>
      </c>
      <c r="AR39" s="52" t="s">
        <v>126</v>
      </c>
      <c r="AS39" s="53" t="s">
        <v>126</v>
      </c>
      <c r="AT39" s="52" t="s">
        <v>126</v>
      </c>
      <c r="AU39" s="50"/>
      <c r="AV39" s="62">
        <v>0</v>
      </c>
      <c r="AW39" s="62">
        <v>0</v>
      </c>
      <c r="AX39" s="55"/>
      <c r="AY39" s="56"/>
    </row>
    <row r="40" spans="1:51" ht="31.5" x14ac:dyDescent="0.25">
      <c r="A40" s="45" t="s">
        <v>302</v>
      </c>
      <c r="B40" s="46" t="s">
        <v>303</v>
      </c>
      <c r="C40" s="52" t="s">
        <v>126</v>
      </c>
      <c r="D40" s="52" t="s">
        <v>126</v>
      </c>
      <c r="E40" s="52"/>
      <c r="F40" s="52"/>
      <c r="G40" s="52" t="s">
        <v>126</v>
      </c>
      <c r="H40" s="52" t="s">
        <v>126</v>
      </c>
      <c r="I40" s="53" t="s">
        <v>126</v>
      </c>
      <c r="J40" s="52" t="s">
        <v>126</v>
      </c>
      <c r="K40" s="53" t="s">
        <v>126</v>
      </c>
      <c r="L40" s="52" t="s">
        <v>126</v>
      </c>
      <c r="M40" s="53" t="s">
        <v>126</v>
      </c>
      <c r="N40" s="52" t="s">
        <v>126</v>
      </c>
      <c r="O40" s="53" t="s">
        <v>126</v>
      </c>
      <c r="P40" s="52" t="s">
        <v>126</v>
      </c>
      <c r="Q40" s="53" t="s">
        <v>126</v>
      </c>
      <c r="R40" s="52" t="s">
        <v>126</v>
      </c>
      <c r="S40" s="53" t="s">
        <v>126</v>
      </c>
      <c r="T40" s="52" t="s">
        <v>126</v>
      </c>
      <c r="U40" s="53" t="s">
        <v>126</v>
      </c>
      <c r="V40" s="52" t="s">
        <v>126</v>
      </c>
      <c r="W40" s="53" t="s">
        <v>126</v>
      </c>
      <c r="X40" s="52" t="s">
        <v>126</v>
      </c>
      <c r="Y40" s="53" t="s">
        <v>126</v>
      </c>
      <c r="Z40" s="52"/>
      <c r="AA40" s="53"/>
      <c r="AB40" s="52" t="s">
        <v>126</v>
      </c>
      <c r="AC40" s="53" t="s">
        <v>126</v>
      </c>
      <c r="AD40" s="52"/>
      <c r="AE40" s="53"/>
      <c r="AF40" s="52" t="s">
        <v>126</v>
      </c>
      <c r="AG40" s="53" t="s">
        <v>126</v>
      </c>
      <c r="AH40" s="52" t="s">
        <v>126</v>
      </c>
      <c r="AI40" s="53" t="s">
        <v>126</v>
      </c>
      <c r="AJ40" s="52" t="s">
        <v>126</v>
      </c>
      <c r="AK40" s="53" t="s">
        <v>126</v>
      </c>
      <c r="AL40" s="52" t="s">
        <v>126</v>
      </c>
      <c r="AM40" s="53" t="s">
        <v>126</v>
      </c>
      <c r="AN40" s="52" t="s">
        <v>126</v>
      </c>
      <c r="AO40" s="53" t="s">
        <v>126</v>
      </c>
      <c r="AP40" s="52" t="s">
        <v>126</v>
      </c>
      <c r="AQ40" s="53" t="s">
        <v>126</v>
      </c>
      <c r="AR40" s="52" t="s">
        <v>126</v>
      </c>
      <c r="AS40" s="53" t="s">
        <v>126</v>
      </c>
      <c r="AT40" s="52" t="s">
        <v>126</v>
      </c>
      <c r="AU40" s="50"/>
      <c r="AV40" s="62">
        <v>0</v>
      </c>
      <c r="AW40" s="214">
        <v>0</v>
      </c>
      <c r="AX40" s="55"/>
      <c r="AY40" s="56"/>
    </row>
    <row r="41" spans="1:51" x14ac:dyDescent="0.25">
      <c r="A41" s="45" t="s">
        <v>304</v>
      </c>
      <c r="B41" s="46" t="s">
        <v>305</v>
      </c>
      <c r="C41" s="52" t="s">
        <v>126</v>
      </c>
      <c r="D41" s="52" t="s">
        <v>126</v>
      </c>
      <c r="E41" s="52"/>
      <c r="F41" s="52"/>
      <c r="G41" s="52" t="s">
        <v>126</v>
      </c>
      <c r="H41" s="52" t="s">
        <v>126</v>
      </c>
      <c r="I41" s="53" t="s">
        <v>126</v>
      </c>
      <c r="J41" s="52" t="s">
        <v>126</v>
      </c>
      <c r="K41" s="53" t="s">
        <v>126</v>
      </c>
      <c r="L41" s="52" t="s">
        <v>126</v>
      </c>
      <c r="M41" s="53" t="s">
        <v>126</v>
      </c>
      <c r="N41" s="52" t="s">
        <v>126</v>
      </c>
      <c r="O41" s="53" t="s">
        <v>126</v>
      </c>
      <c r="P41" s="52" t="s">
        <v>126</v>
      </c>
      <c r="Q41" s="53" t="s">
        <v>126</v>
      </c>
      <c r="R41" s="52" t="s">
        <v>126</v>
      </c>
      <c r="S41" s="53" t="s">
        <v>126</v>
      </c>
      <c r="T41" s="52" t="s">
        <v>126</v>
      </c>
      <c r="U41" s="53" t="s">
        <v>126</v>
      </c>
      <c r="V41" s="52" t="s">
        <v>126</v>
      </c>
      <c r="W41" s="53" t="s">
        <v>126</v>
      </c>
      <c r="X41" s="52" t="s">
        <v>126</v>
      </c>
      <c r="Y41" s="53" t="s">
        <v>126</v>
      </c>
      <c r="Z41" s="52"/>
      <c r="AA41" s="53"/>
      <c r="AB41" s="52" t="s">
        <v>126</v>
      </c>
      <c r="AC41" s="53" t="s">
        <v>126</v>
      </c>
      <c r="AD41" s="52"/>
      <c r="AE41" s="53"/>
      <c r="AF41" s="52" t="s">
        <v>126</v>
      </c>
      <c r="AG41" s="53" t="s">
        <v>126</v>
      </c>
      <c r="AH41" s="52" t="s">
        <v>126</v>
      </c>
      <c r="AI41" s="53" t="s">
        <v>126</v>
      </c>
      <c r="AJ41" s="52" t="s">
        <v>126</v>
      </c>
      <c r="AK41" s="53" t="s">
        <v>126</v>
      </c>
      <c r="AL41" s="52" t="s">
        <v>126</v>
      </c>
      <c r="AM41" s="53" t="s">
        <v>126</v>
      </c>
      <c r="AN41" s="52" t="s">
        <v>126</v>
      </c>
      <c r="AO41" s="53" t="s">
        <v>126</v>
      </c>
      <c r="AP41" s="52" t="s">
        <v>126</v>
      </c>
      <c r="AQ41" s="53" t="s">
        <v>126</v>
      </c>
      <c r="AR41" s="52" t="s">
        <v>126</v>
      </c>
      <c r="AS41" s="53" t="s">
        <v>126</v>
      </c>
      <c r="AT41" s="52" t="s">
        <v>126</v>
      </c>
      <c r="AU41" s="50"/>
      <c r="AV41" s="62">
        <v>0</v>
      </c>
      <c r="AW41" s="214">
        <v>0</v>
      </c>
      <c r="AX41" s="55"/>
      <c r="AY41" s="56"/>
    </row>
    <row r="42" spans="1:51" ht="18.75" x14ac:dyDescent="0.25">
      <c r="A42" s="45" t="s">
        <v>306</v>
      </c>
      <c r="B42" s="51" t="s">
        <v>427</v>
      </c>
      <c r="C42" s="52" t="s">
        <v>126</v>
      </c>
      <c r="D42" s="52" t="s">
        <v>126</v>
      </c>
      <c r="E42" s="52"/>
      <c r="F42" s="52"/>
      <c r="G42" s="52" t="s">
        <v>126</v>
      </c>
      <c r="H42" s="52" t="s">
        <v>126</v>
      </c>
      <c r="I42" s="53" t="s">
        <v>126</v>
      </c>
      <c r="J42" s="52" t="s">
        <v>126</v>
      </c>
      <c r="K42" s="53" t="s">
        <v>126</v>
      </c>
      <c r="L42" s="52" t="s">
        <v>126</v>
      </c>
      <c r="M42" s="53" t="s">
        <v>126</v>
      </c>
      <c r="N42" s="52" t="s">
        <v>126</v>
      </c>
      <c r="O42" s="53" t="s">
        <v>126</v>
      </c>
      <c r="P42" s="52" t="s">
        <v>126</v>
      </c>
      <c r="Q42" s="53" t="s">
        <v>126</v>
      </c>
      <c r="R42" s="52" t="s">
        <v>126</v>
      </c>
      <c r="S42" s="53" t="s">
        <v>126</v>
      </c>
      <c r="T42" s="52" t="s">
        <v>126</v>
      </c>
      <c r="U42" s="53" t="s">
        <v>126</v>
      </c>
      <c r="V42" s="52" t="s">
        <v>126</v>
      </c>
      <c r="W42" s="53" t="s">
        <v>126</v>
      </c>
      <c r="X42" s="52" t="s">
        <v>126</v>
      </c>
      <c r="Y42" s="53" t="s">
        <v>126</v>
      </c>
      <c r="Z42" s="52"/>
      <c r="AA42" s="53"/>
      <c r="AB42" s="52" t="s">
        <v>126</v>
      </c>
      <c r="AC42" s="53" t="s">
        <v>126</v>
      </c>
      <c r="AD42" s="52"/>
      <c r="AE42" s="53"/>
      <c r="AF42" s="52" t="s">
        <v>126</v>
      </c>
      <c r="AG42" s="53" t="s">
        <v>126</v>
      </c>
      <c r="AH42" s="52" t="s">
        <v>126</v>
      </c>
      <c r="AI42" s="53" t="s">
        <v>126</v>
      </c>
      <c r="AJ42" s="52" t="s">
        <v>126</v>
      </c>
      <c r="AK42" s="53" t="s">
        <v>126</v>
      </c>
      <c r="AL42" s="52" t="s">
        <v>126</v>
      </c>
      <c r="AM42" s="53" t="s">
        <v>126</v>
      </c>
      <c r="AN42" s="52" t="s">
        <v>126</v>
      </c>
      <c r="AO42" s="53" t="s">
        <v>126</v>
      </c>
      <c r="AP42" s="52" t="s">
        <v>126</v>
      </c>
      <c r="AQ42" s="53" t="s">
        <v>126</v>
      </c>
      <c r="AR42" s="52" t="s">
        <v>126</v>
      </c>
      <c r="AS42" s="53" t="s">
        <v>126</v>
      </c>
      <c r="AT42" s="52" t="s">
        <v>126</v>
      </c>
      <c r="AU42" s="57"/>
      <c r="AV42" s="62">
        <v>0</v>
      </c>
      <c r="AW42" s="214">
        <v>0</v>
      </c>
      <c r="AX42" s="55"/>
      <c r="AY42" s="56"/>
    </row>
    <row r="43" spans="1:51" x14ac:dyDescent="0.25">
      <c r="A43" s="43" t="s">
        <v>428</v>
      </c>
      <c r="B43" s="44" t="s">
        <v>307</v>
      </c>
      <c r="C43" s="47"/>
      <c r="D43" s="48"/>
      <c r="E43" s="189"/>
      <c r="F43" s="189"/>
      <c r="G43" s="48"/>
      <c r="H43" s="47"/>
      <c r="I43" s="42"/>
      <c r="J43" s="47"/>
      <c r="K43" s="42"/>
      <c r="L43" s="47"/>
      <c r="M43" s="42"/>
      <c r="N43" s="47"/>
      <c r="O43" s="42"/>
      <c r="P43" s="47"/>
      <c r="Q43" s="50"/>
      <c r="R43" s="47"/>
      <c r="S43" s="50"/>
      <c r="T43" s="48"/>
      <c r="U43" s="50"/>
      <c r="V43" s="48"/>
      <c r="W43" s="50"/>
      <c r="X43" s="48"/>
      <c r="Y43" s="50"/>
      <c r="Z43" s="48"/>
      <c r="AA43" s="50"/>
      <c r="AB43" s="48"/>
      <c r="AC43" s="50"/>
      <c r="AD43" s="48"/>
      <c r="AE43" s="50"/>
      <c r="AF43" s="48"/>
      <c r="AG43" s="50"/>
      <c r="AH43" s="48"/>
      <c r="AI43" s="50"/>
      <c r="AJ43" s="48"/>
      <c r="AK43" s="50"/>
      <c r="AL43" s="48"/>
      <c r="AM43" s="50"/>
      <c r="AN43" s="48"/>
      <c r="AO43" s="50"/>
      <c r="AP43" s="48"/>
      <c r="AQ43" s="50"/>
      <c r="AR43" s="48"/>
      <c r="AS43" s="50"/>
      <c r="AT43" s="48"/>
      <c r="AU43" s="50"/>
      <c r="AV43" s="62"/>
      <c r="AW43" s="62"/>
      <c r="AX43" s="55"/>
      <c r="AY43" s="56"/>
    </row>
    <row r="44" spans="1:51" x14ac:dyDescent="0.25">
      <c r="A44" s="45" t="s">
        <v>308</v>
      </c>
      <c r="B44" s="46" t="s">
        <v>309</v>
      </c>
      <c r="C44" s="58">
        <v>0</v>
      </c>
      <c r="D44" s="58">
        <v>0</v>
      </c>
      <c r="E44" s="59"/>
      <c r="F44" s="59"/>
      <c r="G44" s="58">
        <v>0</v>
      </c>
      <c r="H44" s="58">
        <v>0</v>
      </c>
      <c r="I44" s="53" t="s">
        <v>126</v>
      </c>
      <c r="J44" s="58">
        <v>0</v>
      </c>
      <c r="K44" s="53" t="s">
        <v>126</v>
      </c>
      <c r="L44" s="58">
        <v>0</v>
      </c>
      <c r="M44" s="53" t="s">
        <v>126</v>
      </c>
      <c r="N44" s="58">
        <v>0</v>
      </c>
      <c r="O44" s="53" t="s">
        <v>126</v>
      </c>
      <c r="P44" s="58">
        <v>0</v>
      </c>
      <c r="Q44" s="53" t="s">
        <v>126</v>
      </c>
      <c r="R44" s="58">
        <v>0</v>
      </c>
      <c r="S44" s="53" t="s">
        <v>126</v>
      </c>
      <c r="T44" s="58">
        <v>0</v>
      </c>
      <c r="U44" s="53" t="s">
        <v>126</v>
      </c>
      <c r="V44" s="58">
        <v>0</v>
      </c>
      <c r="W44" s="53" t="s">
        <v>126</v>
      </c>
      <c r="X44" s="58">
        <v>0</v>
      </c>
      <c r="Y44" s="53" t="s">
        <v>126</v>
      </c>
      <c r="Z44" s="58"/>
      <c r="AA44" s="53"/>
      <c r="AB44" s="58">
        <v>0</v>
      </c>
      <c r="AC44" s="53" t="s">
        <v>126</v>
      </c>
      <c r="AD44" s="58"/>
      <c r="AE44" s="53"/>
      <c r="AF44" s="58">
        <v>0</v>
      </c>
      <c r="AG44" s="53" t="s">
        <v>126</v>
      </c>
      <c r="AH44" s="58">
        <v>0</v>
      </c>
      <c r="AI44" s="53" t="s">
        <v>126</v>
      </c>
      <c r="AJ44" s="58">
        <v>0</v>
      </c>
      <c r="AK44" s="53" t="s">
        <v>126</v>
      </c>
      <c r="AL44" s="58">
        <v>0</v>
      </c>
      <c r="AM44" s="53" t="s">
        <v>126</v>
      </c>
      <c r="AN44" s="58">
        <v>0</v>
      </c>
      <c r="AO44" s="53" t="s">
        <v>126</v>
      </c>
      <c r="AP44" s="58">
        <v>0</v>
      </c>
      <c r="AQ44" s="53" t="s">
        <v>126</v>
      </c>
      <c r="AR44" s="58">
        <v>0</v>
      </c>
      <c r="AS44" s="53" t="s">
        <v>126</v>
      </c>
      <c r="AT44" s="58">
        <v>0</v>
      </c>
      <c r="AU44" s="53" t="s">
        <v>126</v>
      </c>
      <c r="AV44" s="62">
        <v>0</v>
      </c>
      <c r="AW44" s="62">
        <v>0</v>
      </c>
      <c r="AX44" s="55"/>
      <c r="AY44" s="56"/>
    </row>
    <row r="45" spans="1:51" ht="15" customHeight="1" x14ac:dyDescent="0.25">
      <c r="A45" s="45" t="s">
        <v>310</v>
      </c>
      <c r="B45" s="46" t="s">
        <v>297</v>
      </c>
      <c r="C45" s="58">
        <v>0</v>
      </c>
      <c r="D45" s="58">
        <v>0</v>
      </c>
      <c r="E45" s="59"/>
      <c r="F45" s="59"/>
      <c r="G45" s="58">
        <v>0</v>
      </c>
      <c r="H45" s="58">
        <v>0</v>
      </c>
      <c r="I45" s="53" t="s">
        <v>126</v>
      </c>
      <c r="J45" s="58">
        <v>0</v>
      </c>
      <c r="K45" s="53" t="s">
        <v>126</v>
      </c>
      <c r="L45" s="58">
        <v>0</v>
      </c>
      <c r="M45" s="53" t="s">
        <v>126</v>
      </c>
      <c r="N45" s="58">
        <v>0</v>
      </c>
      <c r="O45" s="53" t="s">
        <v>126</v>
      </c>
      <c r="P45" s="58">
        <v>0</v>
      </c>
      <c r="Q45" s="53" t="s">
        <v>126</v>
      </c>
      <c r="R45" s="58">
        <v>0</v>
      </c>
      <c r="S45" s="53" t="s">
        <v>126</v>
      </c>
      <c r="T45" s="58">
        <v>0</v>
      </c>
      <c r="U45" s="53" t="s">
        <v>126</v>
      </c>
      <c r="V45" s="58">
        <v>0</v>
      </c>
      <c r="W45" s="53" t="s">
        <v>126</v>
      </c>
      <c r="X45" s="58">
        <v>0</v>
      </c>
      <c r="Y45" s="53" t="s">
        <v>126</v>
      </c>
      <c r="Z45" s="58"/>
      <c r="AA45" s="53"/>
      <c r="AB45" s="58">
        <v>0</v>
      </c>
      <c r="AC45" s="53" t="s">
        <v>126</v>
      </c>
      <c r="AD45" s="58"/>
      <c r="AE45" s="53"/>
      <c r="AF45" s="58">
        <v>0</v>
      </c>
      <c r="AG45" s="53" t="s">
        <v>126</v>
      </c>
      <c r="AH45" s="58">
        <v>0</v>
      </c>
      <c r="AI45" s="53" t="s">
        <v>126</v>
      </c>
      <c r="AJ45" s="58">
        <v>0</v>
      </c>
      <c r="AK45" s="53" t="s">
        <v>126</v>
      </c>
      <c r="AL45" s="58">
        <v>0</v>
      </c>
      <c r="AM45" s="53" t="s">
        <v>126</v>
      </c>
      <c r="AN45" s="58">
        <v>0</v>
      </c>
      <c r="AO45" s="53" t="s">
        <v>126</v>
      </c>
      <c r="AP45" s="58">
        <v>0</v>
      </c>
      <c r="AQ45" s="53" t="s">
        <v>126</v>
      </c>
      <c r="AR45" s="58">
        <v>0</v>
      </c>
      <c r="AS45" s="53" t="s">
        <v>126</v>
      </c>
      <c r="AT45" s="58">
        <v>0</v>
      </c>
      <c r="AU45" s="53" t="s">
        <v>126</v>
      </c>
      <c r="AV45" s="62">
        <v>0</v>
      </c>
      <c r="AW45" s="62">
        <v>0</v>
      </c>
      <c r="AX45" s="55"/>
      <c r="AY45" s="56"/>
    </row>
    <row r="46" spans="1:51" x14ac:dyDescent="0.25">
      <c r="A46" s="45" t="s">
        <v>311</v>
      </c>
      <c r="B46" s="46" t="s">
        <v>299</v>
      </c>
      <c r="C46" s="58">
        <v>0</v>
      </c>
      <c r="D46" s="58">
        <v>0</v>
      </c>
      <c r="E46" s="59"/>
      <c r="F46" s="59"/>
      <c r="G46" s="58">
        <v>0</v>
      </c>
      <c r="H46" s="58">
        <v>0</v>
      </c>
      <c r="I46" s="53" t="s">
        <v>126</v>
      </c>
      <c r="J46" s="58">
        <v>0</v>
      </c>
      <c r="K46" s="53" t="s">
        <v>126</v>
      </c>
      <c r="L46" s="58">
        <v>0</v>
      </c>
      <c r="M46" s="53" t="s">
        <v>126</v>
      </c>
      <c r="N46" s="58">
        <v>0</v>
      </c>
      <c r="O46" s="53" t="s">
        <v>126</v>
      </c>
      <c r="P46" s="58">
        <v>0</v>
      </c>
      <c r="Q46" s="53" t="s">
        <v>126</v>
      </c>
      <c r="R46" s="58">
        <v>0</v>
      </c>
      <c r="S46" s="53" t="s">
        <v>126</v>
      </c>
      <c r="T46" s="58">
        <v>0</v>
      </c>
      <c r="U46" s="53" t="s">
        <v>126</v>
      </c>
      <c r="V46" s="58">
        <v>0</v>
      </c>
      <c r="W46" s="53" t="s">
        <v>126</v>
      </c>
      <c r="X46" s="58">
        <v>0</v>
      </c>
      <c r="Y46" s="53" t="s">
        <v>126</v>
      </c>
      <c r="Z46" s="58"/>
      <c r="AA46" s="53"/>
      <c r="AB46" s="58">
        <v>0</v>
      </c>
      <c r="AC46" s="53" t="s">
        <v>126</v>
      </c>
      <c r="AD46" s="58"/>
      <c r="AE46" s="53"/>
      <c r="AF46" s="58">
        <v>0</v>
      </c>
      <c r="AG46" s="53" t="s">
        <v>126</v>
      </c>
      <c r="AH46" s="58">
        <v>0</v>
      </c>
      <c r="AI46" s="53" t="s">
        <v>126</v>
      </c>
      <c r="AJ46" s="58">
        <v>0</v>
      </c>
      <c r="AK46" s="53" t="s">
        <v>126</v>
      </c>
      <c r="AL46" s="58">
        <v>0</v>
      </c>
      <c r="AM46" s="53" t="s">
        <v>126</v>
      </c>
      <c r="AN46" s="58">
        <v>0</v>
      </c>
      <c r="AO46" s="53" t="s">
        <v>126</v>
      </c>
      <c r="AP46" s="58">
        <v>0</v>
      </c>
      <c r="AQ46" s="53" t="s">
        <v>126</v>
      </c>
      <c r="AR46" s="58">
        <v>0</v>
      </c>
      <c r="AS46" s="53" t="s">
        <v>126</v>
      </c>
      <c r="AT46" s="58">
        <v>0</v>
      </c>
      <c r="AU46" s="53" t="s">
        <v>126</v>
      </c>
      <c r="AV46" s="62">
        <v>0</v>
      </c>
      <c r="AW46" s="62">
        <v>0</v>
      </c>
      <c r="AX46" s="55"/>
      <c r="AY46" s="56"/>
    </row>
    <row r="47" spans="1:51" ht="31.5" x14ac:dyDescent="0.25">
      <c r="A47" s="45" t="s">
        <v>312</v>
      </c>
      <c r="B47" s="46" t="s">
        <v>301</v>
      </c>
      <c r="C47" s="58">
        <v>0</v>
      </c>
      <c r="D47" s="58">
        <v>0</v>
      </c>
      <c r="E47" s="60"/>
      <c r="F47" s="60"/>
      <c r="G47" s="58">
        <v>0</v>
      </c>
      <c r="H47" s="58">
        <v>0</v>
      </c>
      <c r="I47" s="53" t="s">
        <v>126</v>
      </c>
      <c r="J47" s="58">
        <v>0</v>
      </c>
      <c r="K47" s="53" t="s">
        <v>126</v>
      </c>
      <c r="L47" s="58">
        <v>0</v>
      </c>
      <c r="M47" s="53" t="s">
        <v>126</v>
      </c>
      <c r="N47" s="58">
        <v>0</v>
      </c>
      <c r="O47" s="53" t="s">
        <v>126</v>
      </c>
      <c r="P47" s="58">
        <v>0</v>
      </c>
      <c r="Q47" s="53" t="s">
        <v>126</v>
      </c>
      <c r="R47" s="58">
        <v>0</v>
      </c>
      <c r="S47" s="53" t="s">
        <v>126</v>
      </c>
      <c r="T47" s="58">
        <v>0</v>
      </c>
      <c r="U47" s="53" t="s">
        <v>126</v>
      </c>
      <c r="V47" s="58">
        <v>0</v>
      </c>
      <c r="W47" s="53" t="s">
        <v>126</v>
      </c>
      <c r="X47" s="58">
        <v>0</v>
      </c>
      <c r="Y47" s="53" t="s">
        <v>126</v>
      </c>
      <c r="Z47" s="58"/>
      <c r="AA47" s="53"/>
      <c r="AB47" s="58">
        <v>0</v>
      </c>
      <c r="AC47" s="53" t="s">
        <v>126</v>
      </c>
      <c r="AD47" s="58"/>
      <c r="AE47" s="53"/>
      <c r="AF47" s="58">
        <v>0</v>
      </c>
      <c r="AG47" s="53" t="s">
        <v>126</v>
      </c>
      <c r="AH47" s="58">
        <v>0</v>
      </c>
      <c r="AI47" s="53" t="s">
        <v>126</v>
      </c>
      <c r="AJ47" s="58">
        <v>0</v>
      </c>
      <c r="AK47" s="53" t="s">
        <v>126</v>
      </c>
      <c r="AL47" s="58">
        <v>0</v>
      </c>
      <c r="AM47" s="53" t="s">
        <v>126</v>
      </c>
      <c r="AN47" s="58">
        <v>0</v>
      </c>
      <c r="AO47" s="53" t="s">
        <v>126</v>
      </c>
      <c r="AP47" s="58">
        <v>0</v>
      </c>
      <c r="AQ47" s="53" t="s">
        <v>126</v>
      </c>
      <c r="AR47" s="58">
        <v>0</v>
      </c>
      <c r="AS47" s="53" t="s">
        <v>126</v>
      </c>
      <c r="AT47" s="58">
        <v>0</v>
      </c>
      <c r="AU47" s="53" t="s">
        <v>126</v>
      </c>
      <c r="AV47" s="62">
        <v>0</v>
      </c>
      <c r="AW47" s="62">
        <v>0</v>
      </c>
      <c r="AX47" s="55"/>
      <c r="AY47" s="56"/>
    </row>
    <row r="48" spans="1:51" ht="31.5" x14ac:dyDescent="0.25">
      <c r="A48" s="45" t="s">
        <v>313</v>
      </c>
      <c r="B48" s="46" t="s">
        <v>303</v>
      </c>
      <c r="C48" s="58">
        <v>0</v>
      </c>
      <c r="D48" s="58">
        <v>0</v>
      </c>
      <c r="E48" s="60"/>
      <c r="F48" s="60"/>
      <c r="G48" s="58">
        <v>0</v>
      </c>
      <c r="H48" s="58">
        <v>0</v>
      </c>
      <c r="I48" s="53" t="s">
        <v>126</v>
      </c>
      <c r="J48" s="58">
        <v>0</v>
      </c>
      <c r="K48" s="53" t="s">
        <v>126</v>
      </c>
      <c r="L48" s="58">
        <v>0</v>
      </c>
      <c r="M48" s="53" t="s">
        <v>126</v>
      </c>
      <c r="N48" s="58">
        <v>0</v>
      </c>
      <c r="O48" s="53" t="s">
        <v>126</v>
      </c>
      <c r="P48" s="58">
        <v>0</v>
      </c>
      <c r="Q48" s="53" t="s">
        <v>126</v>
      </c>
      <c r="R48" s="58">
        <v>0</v>
      </c>
      <c r="S48" s="53" t="s">
        <v>126</v>
      </c>
      <c r="T48" s="58">
        <v>0</v>
      </c>
      <c r="U48" s="53" t="s">
        <v>126</v>
      </c>
      <c r="V48" s="58">
        <v>0</v>
      </c>
      <c r="W48" s="53" t="s">
        <v>126</v>
      </c>
      <c r="X48" s="58">
        <v>0</v>
      </c>
      <c r="Y48" s="53" t="s">
        <v>126</v>
      </c>
      <c r="Z48" s="58"/>
      <c r="AA48" s="53"/>
      <c r="AB48" s="58">
        <v>0</v>
      </c>
      <c r="AC48" s="53" t="s">
        <v>126</v>
      </c>
      <c r="AD48" s="58"/>
      <c r="AE48" s="53"/>
      <c r="AF48" s="58">
        <v>0</v>
      </c>
      <c r="AG48" s="53" t="s">
        <v>126</v>
      </c>
      <c r="AH48" s="58">
        <v>0</v>
      </c>
      <c r="AI48" s="53" t="s">
        <v>126</v>
      </c>
      <c r="AJ48" s="58">
        <v>0</v>
      </c>
      <c r="AK48" s="53" t="s">
        <v>126</v>
      </c>
      <c r="AL48" s="58">
        <v>0</v>
      </c>
      <c r="AM48" s="53" t="s">
        <v>126</v>
      </c>
      <c r="AN48" s="58">
        <v>0</v>
      </c>
      <c r="AO48" s="53" t="s">
        <v>126</v>
      </c>
      <c r="AP48" s="58">
        <v>0</v>
      </c>
      <c r="AQ48" s="53" t="s">
        <v>126</v>
      </c>
      <c r="AR48" s="58">
        <v>0</v>
      </c>
      <c r="AS48" s="53" t="s">
        <v>126</v>
      </c>
      <c r="AT48" s="58">
        <v>0</v>
      </c>
      <c r="AU48" s="53" t="s">
        <v>126</v>
      </c>
      <c r="AV48" s="62">
        <v>0</v>
      </c>
      <c r="AW48" s="62">
        <v>0</v>
      </c>
      <c r="AX48" s="55"/>
      <c r="AY48" s="56"/>
    </row>
    <row r="49" spans="1:54" x14ac:dyDescent="0.25">
      <c r="A49" s="45" t="s">
        <v>314</v>
      </c>
      <c r="B49" s="46" t="s">
        <v>305</v>
      </c>
      <c r="C49" s="58">
        <v>0</v>
      </c>
      <c r="D49" s="58">
        <v>0</v>
      </c>
      <c r="E49" s="60"/>
      <c r="F49" s="60"/>
      <c r="G49" s="58">
        <v>0</v>
      </c>
      <c r="H49" s="58">
        <v>0</v>
      </c>
      <c r="I49" s="53" t="s">
        <v>126</v>
      </c>
      <c r="J49" s="58">
        <v>0</v>
      </c>
      <c r="K49" s="53" t="s">
        <v>126</v>
      </c>
      <c r="L49" s="58">
        <v>0</v>
      </c>
      <c r="M49" s="53" t="s">
        <v>126</v>
      </c>
      <c r="N49" s="58">
        <v>0</v>
      </c>
      <c r="O49" s="53" t="s">
        <v>126</v>
      </c>
      <c r="P49" s="58">
        <v>0</v>
      </c>
      <c r="Q49" s="53" t="s">
        <v>126</v>
      </c>
      <c r="R49" s="58">
        <v>0</v>
      </c>
      <c r="S49" s="53" t="s">
        <v>126</v>
      </c>
      <c r="T49" s="58">
        <v>0</v>
      </c>
      <c r="U49" s="53" t="s">
        <v>126</v>
      </c>
      <c r="V49" s="58">
        <v>0</v>
      </c>
      <c r="W49" s="53" t="s">
        <v>126</v>
      </c>
      <c r="X49" s="58">
        <v>0</v>
      </c>
      <c r="Y49" s="53" t="s">
        <v>126</v>
      </c>
      <c r="Z49" s="58"/>
      <c r="AA49" s="53"/>
      <c r="AB49" s="58">
        <v>0</v>
      </c>
      <c r="AC49" s="53" t="s">
        <v>126</v>
      </c>
      <c r="AD49" s="58"/>
      <c r="AE49" s="53"/>
      <c r="AF49" s="58">
        <v>0</v>
      </c>
      <c r="AG49" s="53" t="s">
        <v>126</v>
      </c>
      <c r="AH49" s="58">
        <v>0</v>
      </c>
      <c r="AI49" s="53" t="s">
        <v>126</v>
      </c>
      <c r="AJ49" s="58">
        <v>0</v>
      </c>
      <c r="AK49" s="53" t="s">
        <v>126</v>
      </c>
      <c r="AL49" s="58">
        <v>0</v>
      </c>
      <c r="AM49" s="53" t="s">
        <v>126</v>
      </c>
      <c r="AN49" s="58">
        <v>0</v>
      </c>
      <c r="AO49" s="53" t="s">
        <v>126</v>
      </c>
      <c r="AP49" s="58">
        <v>0</v>
      </c>
      <c r="AQ49" s="53" t="s">
        <v>126</v>
      </c>
      <c r="AR49" s="58">
        <v>0</v>
      </c>
      <c r="AS49" s="53" t="s">
        <v>126</v>
      </c>
      <c r="AT49" s="58">
        <v>0</v>
      </c>
      <c r="AU49" s="53" t="s">
        <v>126</v>
      </c>
      <c r="AV49" s="62">
        <v>0</v>
      </c>
      <c r="AW49" s="62">
        <v>0</v>
      </c>
      <c r="AX49" s="55"/>
      <c r="AY49" s="56"/>
    </row>
    <row r="50" spans="1:54" ht="18.75" x14ac:dyDescent="0.25">
      <c r="A50" s="45" t="s">
        <v>315</v>
      </c>
      <c r="B50" s="51" t="s">
        <v>427</v>
      </c>
      <c r="C50" s="58">
        <v>25226</v>
      </c>
      <c r="D50" s="58">
        <v>25226</v>
      </c>
      <c r="E50" s="59"/>
      <c r="F50" s="59"/>
      <c r="G50" s="58">
        <v>5586</v>
      </c>
      <c r="H50" s="58">
        <v>5330</v>
      </c>
      <c r="I50" s="53">
        <v>4</v>
      </c>
      <c r="J50" s="58">
        <v>5330</v>
      </c>
      <c r="K50" s="53">
        <v>4</v>
      </c>
      <c r="L50" s="58">
        <v>5747</v>
      </c>
      <c r="M50" s="53">
        <v>4</v>
      </c>
      <c r="N50" s="58">
        <v>5747</v>
      </c>
      <c r="O50" s="53">
        <v>4</v>
      </c>
      <c r="P50" s="58">
        <v>4412</v>
      </c>
      <c r="Q50" s="53">
        <v>4</v>
      </c>
      <c r="R50" s="58">
        <v>0</v>
      </c>
      <c r="S50" s="53" t="s">
        <v>126</v>
      </c>
      <c r="T50" s="58">
        <v>4151</v>
      </c>
      <c r="U50" s="53">
        <v>4</v>
      </c>
      <c r="V50" s="58">
        <v>8563</v>
      </c>
      <c r="W50" s="53">
        <v>4</v>
      </c>
      <c r="X50" s="58">
        <v>3430</v>
      </c>
      <c r="Y50" s="53">
        <v>4</v>
      </c>
      <c r="Z50" s="58"/>
      <c r="AA50" s="53"/>
      <c r="AB50" s="58">
        <v>3298</v>
      </c>
      <c r="AC50" s="53">
        <v>4</v>
      </c>
      <c r="AD50" s="58"/>
      <c r="AE50" s="53"/>
      <c r="AF50" s="58">
        <v>0</v>
      </c>
      <c r="AG50" s="53" t="s">
        <v>126</v>
      </c>
      <c r="AH50" s="58">
        <v>0</v>
      </c>
      <c r="AI50" s="53" t="s">
        <v>126</v>
      </c>
      <c r="AJ50" s="58">
        <v>0</v>
      </c>
      <c r="AK50" s="53" t="s">
        <v>126</v>
      </c>
      <c r="AL50" s="58">
        <v>0</v>
      </c>
      <c r="AM50" s="53" t="s">
        <v>126</v>
      </c>
      <c r="AN50" s="58">
        <v>0</v>
      </c>
      <c r="AO50" s="53" t="s">
        <v>126</v>
      </c>
      <c r="AP50" s="58">
        <v>0</v>
      </c>
      <c r="AQ50" s="53" t="s">
        <v>126</v>
      </c>
      <c r="AR50" s="58">
        <v>0</v>
      </c>
      <c r="AS50" s="53" t="s">
        <v>126</v>
      </c>
      <c r="AT50" s="58">
        <v>0</v>
      </c>
      <c r="AU50" s="53" t="s">
        <v>126</v>
      </c>
      <c r="AV50" s="62">
        <v>26368</v>
      </c>
      <c r="AW50" s="62">
        <f>V50+N50+J50+G50</f>
        <v>25226</v>
      </c>
      <c r="AX50" s="55"/>
      <c r="AY50" s="56"/>
    </row>
    <row r="51" spans="1:54" ht="35.25" customHeight="1" x14ac:dyDescent="0.25">
      <c r="A51" s="43" t="s">
        <v>429</v>
      </c>
      <c r="B51" s="44" t="s">
        <v>316</v>
      </c>
      <c r="C51" s="47"/>
      <c r="D51" s="48"/>
      <c r="E51" s="189"/>
      <c r="F51" s="189"/>
      <c r="G51" s="48"/>
      <c r="H51" s="47"/>
      <c r="I51" s="53"/>
      <c r="J51" s="47"/>
      <c r="K51" s="53"/>
      <c r="L51" s="47"/>
      <c r="M51" s="42"/>
      <c r="N51" s="47"/>
      <c r="O51" s="42"/>
      <c r="P51" s="47"/>
      <c r="Q51" s="53"/>
      <c r="R51" s="47"/>
      <c r="S51" s="50"/>
      <c r="T51" s="48"/>
      <c r="U51" s="50"/>
      <c r="V51" s="48"/>
      <c r="W51" s="50"/>
      <c r="X51" s="48"/>
      <c r="Y51" s="50"/>
      <c r="Z51" s="48"/>
      <c r="AA51" s="50"/>
      <c r="AB51" s="48"/>
      <c r="AC51" s="53"/>
      <c r="AD51" s="48"/>
      <c r="AE51" s="50"/>
      <c r="AF51" s="48"/>
      <c r="AG51" s="50"/>
      <c r="AH51" s="48"/>
      <c r="AI51" s="50"/>
      <c r="AJ51" s="48"/>
      <c r="AK51" s="50"/>
      <c r="AL51" s="48"/>
      <c r="AM51" s="50"/>
      <c r="AN51" s="48"/>
      <c r="AO51" s="53"/>
      <c r="AP51" s="48"/>
      <c r="AQ51" s="50"/>
      <c r="AR51" s="48"/>
      <c r="AS51" s="50"/>
      <c r="AT51" s="48"/>
      <c r="AU51" s="50"/>
      <c r="AV51" s="62"/>
      <c r="AW51" s="62"/>
      <c r="AX51" s="55"/>
      <c r="AY51" s="56"/>
    </row>
    <row r="52" spans="1:54" s="216" customFormat="1" x14ac:dyDescent="0.25">
      <c r="A52" s="48" t="s">
        <v>317</v>
      </c>
      <c r="B52" s="61" t="s">
        <v>318</v>
      </c>
      <c r="C52" s="62">
        <v>487.72745269000001</v>
      </c>
      <c r="D52" s="62">
        <f>D30</f>
        <v>370.52123361999998</v>
      </c>
      <c r="E52" s="62"/>
      <c r="F52" s="62"/>
      <c r="G52" s="58">
        <v>60.869212610000005</v>
      </c>
      <c r="H52" s="58">
        <v>80.969249009999999</v>
      </c>
      <c r="I52" s="53">
        <v>4</v>
      </c>
      <c r="J52" s="58">
        <v>80.969249009999999</v>
      </c>
      <c r="K52" s="53">
        <v>4</v>
      </c>
      <c r="L52" s="62">
        <v>84.734486759999996</v>
      </c>
      <c r="M52" s="53">
        <v>4</v>
      </c>
      <c r="N52" s="58">
        <v>84.734486759999996</v>
      </c>
      <c r="O52" s="53">
        <v>4</v>
      </c>
      <c r="P52" s="58">
        <v>71.281438350000002</v>
      </c>
      <c r="Q52" s="53">
        <v>4</v>
      </c>
      <c r="R52" s="58">
        <v>0</v>
      </c>
      <c r="S52" s="53" t="s">
        <v>126</v>
      </c>
      <c r="T52" s="58">
        <v>69.881233960000003</v>
      </c>
      <c r="U52" s="53">
        <v>4</v>
      </c>
      <c r="V52" s="58">
        <v>143.94828523999999</v>
      </c>
      <c r="W52" s="53">
        <v>4</v>
      </c>
      <c r="X52" s="58">
        <v>60.000002000000002</v>
      </c>
      <c r="Y52" s="53">
        <v>4</v>
      </c>
      <c r="Z52" s="58"/>
      <c r="AA52" s="53"/>
      <c r="AB52" s="58">
        <v>59.99183</v>
      </c>
      <c r="AC52" s="53">
        <v>4</v>
      </c>
      <c r="AD52" s="58"/>
      <c r="AE52" s="53"/>
      <c r="AF52" s="58">
        <v>0</v>
      </c>
      <c r="AG52" s="53" t="s">
        <v>126</v>
      </c>
      <c r="AH52" s="58">
        <v>0</v>
      </c>
      <c r="AI52" s="53" t="s">
        <v>126</v>
      </c>
      <c r="AJ52" s="58">
        <v>0</v>
      </c>
      <c r="AK52" s="53" t="s">
        <v>126</v>
      </c>
      <c r="AL52" s="58">
        <v>0</v>
      </c>
      <c r="AM52" s="53" t="s">
        <v>126</v>
      </c>
      <c r="AN52" s="58">
        <v>0</v>
      </c>
      <c r="AO52" s="53" t="s">
        <v>126</v>
      </c>
      <c r="AP52" s="58">
        <v>0</v>
      </c>
      <c r="AQ52" s="53" t="s">
        <v>126</v>
      </c>
      <c r="AR52" s="58">
        <v>0</v>
      </c>
      <c r="AS52" s="53" t="s">
        <v>126</v>
      </c>
      <c r="AT52" s="58">
        <v>0</v>
      </c>
      <c r="AU52" s="53" t="s">
        <v>126</v>
      </c>
      <c r="AV52" s="62">
        <v>426.85824007999997</v>
      </c>
      <c r="AW52" s="62">
        <f>D52</f>
        <v>370.52123361999998</v>
      </c>
      <c r="AX52" s="215"/>
      <c r="AY52" s="215"/>
    </row>
    <row r="53" spans="1:54" ht="47.25" x14ac:dyDescent="0.25">
      <c r="A53" s="45" t="s">
        <v>319</v>
      </c>
      <c r="B53" s="46" t="s">
        <v>320</v>
      </c>
      <c r="C53" s="62">
        <v>0</v>
      </c>
      <c r="D53" s="62">
        <v>0</v>
      </c>
      <c r="E53" s="60"/>
      <c r="F53" s="60"/>
      <c r="G53" s="62">
        <v>0</v>
      </c>
      <c r="H53" s="62">
        <v>0</v>
      </c>
      <c r="I53" s="53" t="s">
        <v>126</v>
      </c>
      <c r="J53" s="62">
        <v>0</v>
      </c>
      <c r="K53" s="53" t="s">
        <v>126</v>
      </c>
      <c r="L53" s="62">
        <v>0</v>
      </c>
      <c r="M53" s="53" t="s">
        <v>126</v>
      </c>
      <c r="N53" s="62">
        <v>0</v>
      </c>
      <c r="O53" s="53" t="s">
        <v>126</v>
      </c>
      <c r="P53" s="62">
        <v>0</v>
      </c>
      <c r="Q53" s="53" t="s">
        <v>126</v>
      </c>
      <c r="R53" s="62">
        <v>0</v>
      </c>
      <c r="S53" s="53" t="s">
        <v>126</v>
      </c>
      <c r="T53" s="62">
        <v>0</v>
      </c>
      <c r="U53" s="53" t="s">
        <v>126</v>
      </c>
      <c r="V53" s="62">
        <v>0</v>
      </c>
      <c r="W53" s="53" t="s">
        <v>126</v>
      </c>
      <c r="X53" s="62">
        <v>0</v>
      </c>
      <c r="Y53" s="53" t="s">
        <v>126</v>
      </c>
      <c r="Z53" s="62"/>
      <c r="AA53" s="53"/>
      <c r="AB53" s="62">
        <v>0</v>
      </c>
      <c r="AC53" s="53" t="s">
        <v>126</v>
      </c>
      <c r="AD53" s="62"/>
      <c r="AE53" s="53"/>
      <c r="AF53" s="62">
        <v>0</v>
      </c>
      <c r="AG53" s="53" t="s">
        <v>126</v>
      </c>
      <c r="AH53" s="62">
        <v>0</v>
      </c>
      <c r="AI53" s="53" t="s">
        <v>126</v>
      </c>
      <c r="AJ53" s="62">
        <v>0</v>
      </c>
      <c r="AK53" s="53" t="s">
        <v>126</v>
      </c>
      <c r="AL53" s="62">
        <v>0</v>
      </c>
      <c r="AM53" s="53" t="s">
        <v>126</v>
      </c>
      <c r="AN53" s="62">
        <v>0</v>
      </c>
      <c r="AO53" s="53" t="s">
        <v>126</v>
      </c>
      <c r="AP53" s="62">
        <v>0</v>
      </c>
      <c r="AQ53" s="53" t="s">
        <v>126</v>
      </c>
      <c r="AR53" s="62">
        <v>0</v>
      </c>
      <c r="AS53" s="53" t="s">
        <v>126</v>
      </c>
      <c r="AT53" s="62">
        <v>0</v>
      </c>
      <c r="AU53" s="53" t="s">
        <v>126</v>
      </c>
      <c r="AV53" s="48">
        <v>0</v>
      </c>
      <c r="AW53" s="48">
        <v>0</v>
      </c>
      <c r="AX53" s="55" t="s">
        <v>456</v>
      </c>
      <c r="AY53" s="56" t="e">
        <f>AW53-AW60</f>
        <v>#VALUE!</v>
      </c>
      <c r="AZ53" s="30" t="e">
        <f>CONCATENATE(AY53,AX53,B53)</f>
        <v>#VALUE!</v>
      </c>
      <c r="BA53" s="30" t="e">
        <f>CONCATENATE(AZ53,BB53,AZ54,BB53,AZ55,BB53,AZ56,BB53,AZ57)</f>
        <v>#VALUE!</v>
      </c>
      <c r="BB53" s="217" t="s">
        <v>457</v>
      </c>
    </row>
    <row r="54" spans="1:54" x14ac:dyDescent="0.25">
      <c r="A54" s="45" t="s">
        <v>321</v>
      </c>
      <c r="B54" s="51" t="s">
        <v>322</v>
      </c>
      <c r="C54" s="62">
        <v>0</v>
      </c>
      <c r="D54" s="62">
        <v>0</v>
      </c>
      <c r="E54" s="63"/>
      <c r="F54" s="63"/>
      <c r="G54" s="62">
        <v>0</v>
      </c>
      <c r="H54" s="62">
        <v>0</v>
      </c>
      <c r="I54" s="53" t="s">
        <v>126</v>
      </c>
      <c r="J54" s="62">
        <v>0</v>
      </c>
      <c r="K54" s="53" t="s">
        <v>126</v>
      </c>
      <c r="L54" s="62">
        <v>0</v>
      </c>
      <c r="M54" s="53" t="s">
        <v>126</v>
      </c>
      <c r="N54" s="62">
        <v>0</v>
      </c>
      <c r="O54" s="53" t="s">
        <v>126</v>
      </c>
      <c r="P54" s="62">
        <v>0</v>
      </c>
      <c r="Q54" s="53" t="s">
        <v>126</v>
      </c>
      <c r="R54" s="62">
        <v>0</v>
      </c>
      <c r="S54" s="53" t="s">
        <v>126</v>
      </c>
      <c r="T54" s="62">
        <v>0</v>
      </c>
      <c r="U54" s="53" t="s">
        <v>126</v>
      </c>
      <c r="V54" s="62">
        <v>0</v>
      </c>
      <c r="W54" s="53" t="s">
        <v>126</v>
      </c>
      <c r="X54" s="62">
        <v>0</v>
      </c>
      <c r="Y54" s="53" t="s">
        <v>126</v>
      </c>
      <c r="Z54" s="62"/>
      <c r="AA54" s="53"/>
      <c r="AB54" s="62">
        <v>0</v>
      </c>
      <c r="AC54" s="53" t="s">
        <v>126</v>
      </c>
      <c r="AD54" s="62"/>
      <c r="AE54" s="53"/>
      <c r="AF54" s="62">
        <v>0</v>
      </c>
      <c r="AG54" s="53" t="s">
        <v>126</v>
      </c>
      <c r="AH54" s="62">
        <v>0</v>
      </c>
      <c r="AI54" s="53" t="s">
        <v>126</v>
      </c>
      <c r="AJ54" s="62">
        <v>0</v>
      </c>
      <c r="AK54" s="53" t="s">
        <v>126</v>
      </c>
      <c r="AL54" s="62">
        <v>0</v>
      </c>
      <c r="AM54" s="53" t="s">
        <v>126</v>
      </c>
      <c r="AN54" s="62">
        <v>0</v>
      </c>
      <c r="AO54" s="53" t="s">
        <v>126</v>
      </c>
      <c r="AP54" s="62">
        <v>0</v>
      </c>
      <c r="AQ54" s="53" t="s">
        <v>126</v>
      </c>
      <c r="AR54" s="62">
        <v>0</v>
      </c>
      <c r="AS54" s="53" t="s">
        <v>126</v>
      </c>
      <c r="AT54" s="62">
        <v>0</v>
      </c>
      <c r="AU54" s="53" t="s">
        <v>126</v>
      </c>
      <c r="AV54" s="48">
        <v>0</v>
      </c>
      <c r="AW54" s="48">
        <v>0</v>
      </c>
      <c r="AX54" s="55" t="s">
        <v>456</v>
      </c>
      <c r="AY54" s="56" t="e">
        <f t="shared" ref="AY54:AY57" si="0">AW54-AW61</f>
        <v>#VALUE!</v>
      </c>
      <c r="AZ54" s="30" t="e">
        <f t="shared" ref="AZ54:AZ57" si="1">CONCATENATE(AY54,AX54,B54)</f>
        <v>#VALUE!</v>
      </c>
    </row>
    <row r="55" spans="1:54" x14ac:dyDescent="0.25">
      <c r="A55" s="45" t="s">
        <v>323</v>
      </c>
      <c r="B55" s="51" t="s">
        <v>324</v>
      </c>
      <c r="C55" s="62">
        <v>0</v>
      </c>
      <c r="D55" s="62">
        <v>0</v>
      </c>
      <c r="E55" s="63"/>
      <c r="F55" s="63"/>
      <c r="G55" s="62">
        <v>0</v>
      </c>
      <c r="H55" s="62">
        <v>0</v>
      </c>
      <c r="I55" s="53" t="s">
        <v>126</v>
      </c>
      <c r="J55" s="62">
        <v>0</v>
      </c>
      <c r="K55" s="53" t="s">
        <v>126</v>
      </c>
      <c r="L55" s="62">
        <v>0</v>
      </c>
      <c r="M55" s="53" t="s">
        <v>126</v>
      </c>
      <c r="N55" s="62">
        <v>0</v>
      </c>
      <c r="O55" s="53" t="s">
        <v>126</v>
      </c>
      <c r="P55" s="62">
        <v>0</v>
      </c>
      <c r="Q55" s="53" t="s">
        <v>126</v>
      </c>
      <c r="R55" s="62">
        <v>0</v>
      </c>
      <c r="S55" s="53" t="s">
        <v>126</v>
      </c>
      <c r="T55" s="62">
        <v>0</v>
      </c>
      <c r="U55" s="53" t="s">
        <v>126</v>
      </c>
      <c r="V55" s="62">
        <v>0</v>
      </c>
      <c r="W55" s="53" t="s">
        <v>126</v>
      </c>
      <c r="X55" s="62">
        <v>0</v>
      </c>
      <c r="Y55" s="53" t="s">
        <v>126</v>
      </c>
      <c r="Z55" s="62"/>
      <c r="AA55" s="53"/>
      <c r="AB55" s="62">
        <v>0</v>
      </c>
      <c r="AC55" s="53" t="s">
        <v>126</v>
      </c>
      <c r="AD55" s="62"/>
      <c r="AE55" s="53"/>
      <c r="AF55" s="62">
        <v>0</v>
      </c>
      <c r="AG55" s="53" t="s">
        <v>126</v>
      </c>
      <c r="AH55" s="62">
        <v>0</v>
      </c>
      <c r="AI55" s="53" t="s">
        <v>126</v>
      </c>
      <c r="AJ55" s="62">
        <v>0</v>
      </c>
      <c r="AK55" s="53" t="s">
        <v>126</v>
      </c>
      <c r="AL55" s="62">
        <v>0</v>
      </c>
      <c r="AM55" s="53" t="s">
        <v>126</v>
      </c>
      <c r="AN55" s="62">
        <v>0</v>
      </c>
      <c r="AO55" s="53" t="s">
        <v>126</v>
      </c>
      <c r="AP55" s="62">
        <v>0</v>
      </c>
      <c r="AQ55" s="53" t="s">
        <v>126</v>
      </c>
      <c r="AR55" s="62">
        <v>0</v>
      </c>
      <c r="AS55" s="53" t="s">
        <v>126</v>
      </c>
      <c r="AT55" s="62">
        <v>0</v>
      </c>
      <c r="AU55" s="53" t="s">
        <v>126</v>
      </c>
      <c r="AV55" s="48">
        <v>0</v>
      </c>
      <c r="AW55" s="48">
        <v>0</v>
      </c>
      <c r="AX55" s="55" t="s">
        <v>456</v>
      </c>
      <c r="AY55" s="56" t="e">
        <f t="shared" si="0"/>
        <v>#VALUE!</v>
      </c>
      <c r="AZ55" s="30" t="e">
        <f t="shared" si="1"/>
        <v>#VALUE!</v>
      </c>
    </row>
    <row r="56" spans="1:54" x14ac:dyDescent="0.25">
      <c r="A56" s="45" t="s">
        <v>325</v>
      </c>
      <c r="B56" s="51" t="s">
        <v>326</v>
      </c>
      <c r="C56" s="62">
        <v>0</v>
      </c>
      <c r="D56" s="62">
        <v>0</v>
      </c>
      <c r="E56" s="63"/>
      <c r="F56" s="63"/>
      <c r="G56" s="62">
        <v>0</v>
      </c>
      <c r="H56" s="62">
        <v>0</v>
      </c>
      <c r="I56" s="53" t="s">
        <v>126</v>
      </c>
      <c r="J56" s="62">
        <v>0</v>
      </c>
      <c r="K56" s="53" t="s">
        <v>126</v>
      </c>
      <c r="L56" s="62">
        <v>0</v>
      </c>
      <c r="M56" s="53" t="s">
        <v>126</v>
      </c>
      <c r="N56" s="62">
        <v>0</v>
      </c>
      <c r="O56" s="53" t="s">
        <v>126</v>
      </c>
      <c r="P56" s="62">
        <v>0</v>
      </c>
      <c r="Q56" s="53" t="s">
        <v>126</v>
      </c>
      <c r="R56" s="62">
        <v>0</v>
      </c>
      <c r="S56" s="53" t="s">
        <v>126</v>
      </c>
      <c r="T56" s="62">
        <v>0</v>
      </c>
      <c r="U56" s="53" t="s">
        <v>126</v>
      </c>
      <c r="V56" s="62">
        <v>0</v>
      </c>
      <c r="W56" s="53" t="s">
        <v>126</v>
      </c>
      <c r="X56" s="62">
        <v>0</v>
      </c>
      <c r="Y56" s="53" t="s">
        <v>126</v>
      </c>
      <c r="Z56" s="62"/>
      <c r="AA56" s="53"/>
      <c r="AB56" s="62">
        <v>0</v>
      </c>
      <c r="AC56" s="53" t="s">
        <v>126</v>
      </c>
      <c r="AD56" s="62"/>
      <c r="AE56" s="53"/>
      <c r="AF56" s="62">
        <v>0</v>
      </c>
      <c r="AG56" s="53" t="s">
        <v>126</v>
      </c>
      <c r="AH56" s="62">
        <v>0</v>
      </c>
      <c r="AI56" s="53" t="s">
        <v>126</v>
      </c>
      <c r="AJ56" s="62">
        <v>0</v>
      </c>
      <c r="AK56" s="53" t="s">
        <v>126</v>
      </c>
      <c r="AL56" s="62">
        <v>0</v>
      </c>
      <c r="AM56" s="53" t="s">
        <v>126</v>
      </c>
      <c r="AN56" s="62">
        <v>0</v>
      </c>
      <c r="AO56" s="53" t="s">
        <v>126</v>
      </c>
      <c r="AP56" s="62">
        <v>0</v>
      </c>
      <c r="AQ56" s="53" t="s">
        <v>126</v>
      </c>
      <c r="AR56" s="62">
        <v>0</v>
      </c>
      <c r="AS56" s="53" t="s">
        <v>126</v>
      </c>
      <c r="AT56" s="62">
        <v>0</v>
      </c>
      <c r="AU56" s="53"/>
      <c r="AV56" s="48">
        <v>0</v>
      </c>
      <c r="AW56" s="48">
        <v>0</v>
      </c>
      <c r="AX56" s="55" t="s">
        <v>456</v>
      </c>
      <c r="AY56" s="56" t="e">
        <f t="shared" si="0"/>
        <v>#VALUE!</v>
      </c>
      <c r="AZ56" s="30" t="e">
        <f t="shared" si="1"/>
        <v>#VALUE!</v>
      </c>
    </row>
    <row r="57" spans="1:54" ht="18.75" x14ac:dyDescent="0.25">
      <c r="A57" s="45" t="s">
        <v>327</v>
      </c>
      <c r="B57" s="51" t="s">
        <v>430</v>
      </c>
      <c r="C57" s="62">
        <v>25226</v>
      </c>
      <c r="D57" s="62">
        <v>25226</v>
      </c>
      <c r="E57" s="63"/>
      <c r="F57" s="63"/>
      <c r="G57" s="62">
        <v>5586</v>
      </c>
      <c r="H57" s="62">
        <v>5330</v>
      </c>
      <c r="I57" s="53">
        <v>4</v>
      </c>
      <c r="J57" s="62">
        <v>5330</v>
      </c>
      <c r="K57" s="53">
        <v>4</v>
      </c>
      <c r="L57" s="62">
        <v>5747</v>
      </c>
      <c r="M57" s="53">
        <v>4</v>
      </c>
      <c r="N57" s="62">
        <v>5747</v>
      </c>
      <c r="O57" s="53">
        <v>4</v>
      </c>
      <c r="P57" s="62">
        <v>4412</v>
      </c>
      <c r="Q57" s="53">
        <v>4</v>
      </c>
      <c r="R57" s="62">
        <v>0</v>
      </c>
      <c r="S57" s="53" t="s">
        <v>126</v>
      </c>
      <c r="T57" s="62">
        <v>4151</v>
      </c>
      <c r="U57" s="53">
        <v>4</v>
      </c>
      <c r="V57" s="62">
        <v>8563</v>
      </c>
      <c r="W57" s="53">
        <v>4</v>
      </c>
      <c r="X57" s="62">
        <v>3430</v>
      </c>
      <c r="Y57" s="53">
        <v>4</v>
      </c>
      <c r="Z57" s="62"/>
      <c r="AA57" s="53"/>
      <c r="AB57" s="62">
        <v>3298</v>
      </c>
      <c r="AC57" s="53">
        <v>4</v>
      </c>
      <c r="AD57" s="62"/>
      <c r="AE57" s="53"/>
      <c r="AF57" s="62">
        <v>0</v>
      </c>
      <c r="AG57" s="53" t="s">
        <v>126</v>
      </c>
      <c r="AH57" s="62">
        <v>0</v>
      </c>
      <c r="AI57" s="53" t="s">
        <v>126</v>
      </c>
      <c r="AJ57" s="62">
        <v>0</v>
      </c>
      <c r="AK57" s="53" t="s">
        <v>126</v>
      </c>
      <c r="AL57" s="62">
        <v>0</v>
      </c>
      <c r="AM57" s="53" t="s">
        <v>126</v>
      </c>
      <c r="AN57" s="62">
        <v>0</v>
      </c>
      <c r="AO57" s="53" t="s">
        <v>126</v>
      </c>
      <c r="AP57" s="62">
        <v>0</v>
      </c>
      <c r="AQ57" s="53" t="s">
        <v>126</v>
      </c>
      <c r="AR57" s="62">
        <v>0</v>
      </c>
      <c r="AS57" s="53" t="s">
        <v>126</v>
      </c>
      <c r="AT57" s="62">
        <v>0</v>
      </c>
      <c r="AU57" s="53" t="s">
        <v>126</v>
      </c>
      <c r="AV57" s="48">
        <v>26368</v>
      </c>
      <c r="AW57" s="48">
        <f>AW50</f>
        <v>25226</v>
      </c>
      <c r="AX57" s="55" t="s">
        <v>456</v>
      </c>
      <c r="AY57" s="56" t="e">
        <f t="shared" si="0"/>
        <v>#VALUE!</v>
      </c>
      <c r="AZ57" s="30" t="e">
        <f t="shared" si="1"/>
        <v>#VALUE!</v>
      </c>
    </row>
    <row r="58" spans="1:54" ht="36.75" customHeight="1" x14ac:dyDescent="0.25">
      <c r="A58" s="43" t="s">
        <v>431</v>
      </c>
      <c r="B58" s="64" t="s">
        <v>328</v>
      </c>
      <c r="C58" s="58"/>
      <c r="D58" s="48"/>
      <c r="E58" s="63"/>
      <c r="F58" s="63"/>
      <c r="G58" s="48"/>
      <c r="H58" s="58"/>
      <c r="I58" s="57"/>
      <c r="J58" s="58"/>
      <c r="K58" s="57"/>
      <c r="L58" s="58"/>
      <c r="M58" s="57"/>
      <c r="N58" s="58"/>
      <c r="O58" s="57"/>
      <c r="P58" s="48"/>
      <c r="Q58" s="50"/>
      <c r="R58" s="48"/>
      <c r="S58" s="50"/>
      <c r="T58" s="48"/>
      <c r="U58" s="50"/>
      <c r="V58" s="48"/>
      <c r="W58" s="50"/>
      <c r="X58" s="48"/>
      <c r="Y58" s="50"/>
      <c r="Z58" s="48"/>
      <c r="AA58" s="50"/>
      <c r="AB58" s="48"/>
      <c r="AC58" s="50"/>
      <c r="AD58" s="48"/>
      <c r="AE58" s="50"/>
      <c r="AF58" s="48"/>
      <c r="AG58" s="50"/>
      <c r="AH58" s="48"/>
      <c r="AI58" s="50"/>
      <c r="AJ58" s="48"/>
      <c r="AK58" s="50"/>
      <c r="AL58" s="48"/>
      <c r="AM58" s="50"/>
      <c r="AN58" s="48"/>
      <c r="AO58" s="50"/>
      <c r="AP58" s="48"/>
      <c r="AQ58" s="50"/>
      <c r="AR58" s="48"/>
      <c r="AS58" s="50"/>
      <c r="AT58" s="48"/>
      <c r="AU58" s="50"/>
      <c r="AV58" s="62"/>
      <c r="AW58" s="214"/>
      <c r="AX58" s="55"/>
      <c r="AY58" s="56"/>
    </row>
    <row r="59" spans="1:54" x14ac:dyDescent="0.25">
      <c r="A59" s="43" t="s">
        <v>432</v>
      </c>
      <c r="B59" s="44" t="s">
        <v>329</v>
      </c>
      <c r="C59" s="47"/>
      <c r="D59" s="47"/>
      <c r="E59" s="189"/>
      <c r="F59" s="189"/>
      <c r="G59" s="48"/>
      <c r="H59" s="47"/>
      <c r="I59" s="42"/>
      <c r="J59" s="47"/>
      <c r="K59" s="42"/>
      <c r="L59" s="47"/>
      <c r="M59" s="42"/>
      <c r="N59" s="47"/>
      <c r="O59" s="42"/>
      <c r="P59" s="48"/>
      <c r="Q59" s="50"/>
      <c r="R59" s="48"/>
      <c r="S59" s="50"/>
      <c r="T59" s="48"/>
      <c r="U59" s="50"/>
      <c r="V59" s="48"/>
      <c r="W59" s="50"/>
      <c r="X59" s="48"/>
      <c r="Y59" s="50"/>
      <c r="Z59" s="48"/>
      <c r="AA59" s="50"/>
      <c r="AB59" s="48"/>
      <c r="AC59" s="50"/>
      <c r="AD59" s="48"/>
      <c r="AE59" s="50"/>
      <c r="AF59" s="48"/>
      <c r="AG59" s="50"/>
      <c r="AH59" s="48"/>
      <c r="AI59" s="50"/>
      <c r="AJ59" s="48"/>
      <c r="AK59" s="50"/>
      <c r="AL59" s="48"/>
      <c r="AM59" s="50"/>
      <c r="AN59" s="48"/>
      <c r="AO59" s="50"/>
      <c r="AP59" s="48"/>
      <c r="AQ59" s="50"/>
      <c r="AR59" s="48"/>
      <c r="AS59" s="50"/>
      <c r="AT59" s="48"/>
      <c r="AU59" s="50"/>
      <c r="AV59" s="62"/>
      <c r="AW59" s="214"/>
      <c r="AX59" s="55"/>
      <c r="AY59" s="56"/>
    </row>
    <row r="60" spans="1:54" x14ac:dyDescent="0.25">
      <c r="A60" s="45" t="s">
        <v>330</v>
      </c>
      <c r="B60" s="65" t="s">
        <v>309</v>
      </c>
      <c r="C60" s="48"/>
      <c r="D60" s="48" t="s">
        <v>126</v>
      </c>
      <c r="E60" s="66"/>
      <c r="F60" s="66"/>
      <c r="G60" s="48" t="s">
        <v>126</v>
      </c>
      <c r="H60" s="48"/>
      <c r="I60" s="50"/>
      <c r="J60" s="48" t="s">
        <v>126</v>
      </c>
      <c r="K60" s="53" t="s">
        <v>126</v>
      </c>
      <c r="L60" s="48"/>
      <c r="M60" s="50"/>
      <c r="N60" s="48" t="s">
        <v>126</v>
      </c>
      <c r="O60" s="53" t="s">
        <v>126</v>
      </c>
      <c r="P60" s="48"/>
      <c r="Q60" s="50"/>
      <c r="R60" s="48" t="s">
        <v>126</v>
      </c>
      <c r="S60" s="53" t="s">
        <v>126</v>
      </c>
      <c r="T60" s="48"/>
      <c r="U60" s="50"/>
      <c r="V60" s="48" t="s">
        <v>126</v>
      </c>
      <c r="W60" s="53" t="s">
        <v>126</v>
      </c>
      <c r="X60" s="48"/>
      <c r="Y60" s="50"/>
      <c r="Z60" s="48"/>
      <c r="AA60" s="53"/>
      <c r="AB60" s="48"/>
      <c r="AC60" s="50"/>
      <c r="AD60" s="48" t="s">
        <v>126</v>
      </c>
      <c r="AE60" s="53" t="s">
        <v>126</v>
      </c>
      <c r="AF60" s="48"/>
      <c r="AG60" s="50"/>
      <c r="AH60" s="48" t="s">
        <v>126</v>
      </c>
      <c r="AI60" s="53" t="s">
        <v>126</v>
      </c>
      <c r="AJ60" s="48"/>
      <c r="AK60" s="50"/>
      <c r="AL60" s="48" t="s">
        <v>126</v>
      </c>
      <c r="AM60" s="53" t="s">
        <v>126</v>
      </c>
      <c r="AN60" s="48"/>
      <c r="AO60" s="50"/>
      <c r="AP60" s="48" t="s">
        <v>126</v>
      </c>
      <c r="AQ60" s="53" t="s">
        <v>126</v>
      </c>
      <c r="AR60" s="48"/>
      <c r="AS60" s="50"/>
      <c r="AT60" s="48" t="s">
        <v>126</v>
      </c>
      <c r="AU60" s="53" t="s">
        <v>126</v>
      </c>
      <c r="AV60" s="62"/>
      <c r="AW60" s="48" t="s">
        <v>126</v>
      </c>
      <c r="AX60" s="55"/>
      <c r="AY60" s="56"/>
    </row>
    <row r="61" spans="1:54" x14ac:dyDescent="0.25">
      <c r="A61" s="45" t="s">
        <v>331</v>
      </c>
      <c r="B61" s="65" t="s">
        <v>297</v>
      </c>
      <c r="C61" s="48"/>
      <c r="D61" s="48" t="s">
        <v>126</v>
      </c>
      <c r="E61" s="66"/>
      <c r="F61" s="66"/>
      <c r="G61" s="48" t="s">
        <v>126</v>
      </c>
      <c r="H61" s="48"/>
      <c r="I61" s="50"/>
      <c r="J61" s="48" t="s">
        <v>126</v>
      </c>
      <c r="K61" s="53" t="s">
        <v>126</v>
      </c>
      <c r="L61" s="48"/>
      <c r="M61" s="50"/>
      <c r="N61" s="48" t="s">
        <v>126</v>
      </c>
      <c r="O61" s="53" t="s">
        <v>126</v>
      </c>
      <c r="P61" s="48"/>
      <c r="Q61" s="50"/>
      <c r="R61" s="48" t="s">
        <v>126</v>
      </c>
      <c r="S61" s="53" t="s">
        <v>126</v>
      </c>
      <c r="T61" s="48"/>
      <c r="U61" s="50"/>
      <c r="V61" s="48" t="s">
        <v>126</v>
      </c>
      <c r="W61" s="53" t="s">
        <v>126</v>
      </c>
      <c r="X61" s="48"/>
      <c r="Y61" s="50"/>
      <c r="Z61" s="48"/>
      <c r="AA61" s="53"/>
      <c r="AB61" s="48"/>
      <c r="AC61" s="50"/>
      <c r="AD61" s="48" t="s">
        <v>126</v>
      </c>
      <c r="AE61" s="53" t="s">
        <v>126</v>
      </c>
      <c r="AF61" s="48"/>
      <c r="AG61" s="50"/>
      <c r="AH61" s="48" t="s">
        <v>126</v>
      </c>
      <c r="AI61" s="53" t="s">
        <v>126</v>
      </c>
      <c r="AJ61" s="48"/>
      <c r="AK61" s="50"/>
      <c r="AL61" s="48" t="s">
        <v>126</v>
      </c>
      <c r="AM61" s="53" t="s">
        <v>126</v>
      </c>
      <c r="AN61" s="48"/>
      <c r="AO61" s="50"/>
      <c r="AP61" s="48" t="s">
        <v>126</v>
      </c>
      <c r="AQ61" s="53" t="s">
        <v>126</v>
      </c>
      <c r="AR61" s="48"/>
      <c r="AS61" s="50"/>
      <c r="AT61" s="48" t="s">
        <v>126</v>
      </c>
      <c r="AU61" s="53" t="s">
        <v>126</v>
      </c>
      <c r="AV61" s="62"/>
      <c r="AW61" s="48" t="s">
        <v>126</v>
      </c>
      <c r="AX61" s="54"/>
      <c r="AY61" s="54"/>
    </row>
    <row r="62" spans="1:54" x14ac:dyDescent="0.25">
      <c r="A62" s="45" t="s">
        <v>332</v>
      </c>
      <c r="B62" s="65" t="s">
        <v>299</v>
      </c>
      <c r="C62" s="48"/>
      <c r="D62" s="48" t="s">
        <v>126</v>
      </c>
      <c r="E62" s="66"/>
      <c r="F62" s="66"/>
      <c r="G62" s="48" t="s">
        <v>126</v>
      </c>
      <c r="H62" s="48"/>
      <c r="I62" s="50"/>
      <c r="J62" s="48" t="s">
        <v>126</v>
      </c>
      <c r="K62" s="53" t="s">
        <v>126</v>
      </c>
      <c r="L62" s="48"/>
      <c r="M62" s="50"/>
      <c r="N62" s="48" t="s">
        <v>126</v>
      </c>
      <c r="O62" s="53" t="s">
        <v>126</v>
      </c>
      <c r="P62" s="48"/>
      <c r="Q62" s="50"/>
      <c r="R62" s="48" t="s">
        <v>126</v>
      </c>
      <c r="S62" s="53" t="s">
        <v>126</v>
      </c>
      <c r="T62" s="48"/>
      <c r="U62" s="50"/>
      <c r="V62" s="48" t="s">
        <v>126</v>
      </c>
      <c r="W62" s="53" t="s">
        <v>126</v>
      </c>
      <c r="X62" s="48"/>
      <c r="Y62" s="50"/>
      <c r="Z62" s="48"/>
      <c r="AA62" s="53"/>
      <c r="AB62" s="48"/>
      <c r="AC62" s="50"/>
      <c r="AD62" s="48" t="s">
        <v>126</v>
      </c>
      <c r="AE62" s="53" t="s">
        <v>126</v>
      </c>
      <c r="AF62" s="48"/>
      <c r="AG62" s="50"/>
      <c r="AH62" s="48" t="s">
        <v>126</v>
      </c>
      <c r="AI62" s="53" t="s">
        <v>126</v>
      </c>
      <c r="AJ62" s="48"/>
      <c r="AK62" s="50"/>
      <c r="AL62" s="48" t="s">
        <v>126</v>
      </c>
      <c r="AM62" s="53" t="s">
        <v>126</v>
      </c>
      <c r="AN62" s="48"/>
      <c r="AO62" s="50"/>
      <c r="AP62" s="48" t="s">
        <v>126</v>
      </c>
      <c r="AQ62" s="53" t="s">
        <v>126</v>
      </c>
      <c r="AR62" s="48"/>
      <c r="AS62" s="50"/>
      <c r="AT62" s="48" t="s">
        <v>126</v>
      </c>
      <c r="AU62" s="53" t="s">
        <v>126</v>
      </c>
      <c r="AV62" s="62"/>
      <c r="AW62" s="48" t="s">
        <v>126</v>
      </c>
      <c r="AX62" s="54"/>
      <c r="AY62" s="54"/>
    </row>
    <row r="63" spans="1:54" x14ac:dyDescent="0.25">
      <c r="A63" s="45" t="s">
        <v>333</v>
      </c>
      <c r="B63" s="65" t="s">
        <v>334</v>
      </c>
      <c r="C63" s="48"/>
      <c r="D63" s="48" t="s">
        <v>126</v>
      </c>
      <c r="E63" s="66"/>
      <c r="F63" s="66"/>
      <c r="G63" s="48" t="s">
        <v>126</v>
      </c>
      <c r="H63" s="48"/>
      <c r="I63" s="50"/>
      <c r="J63" s="48" t="s">
        <v>126</v>
      </c>
      <c r="K63" s="53" t="s">
        <v>126</v>
      </c>
      <c r="L63" s="48"/>
      <c r="M63" s="50"/>
      <c r="N63" s="48" t="s">
        <v>126</v>
      </c>
      <c r="O63" s="53" t="s">
        <v>126</v>
      </c>
      <c r="P63" s="48"/>
      <c r="Q63" s="50"/>
      <c r="R63" s="48" t="s">
        <v>126</v>
      </c>
      <c r="S63" s="53" t="s">
        <v>126</v>
      </c>
      <c r="T63" s="48"/>
      <c r="U63" s="50"/>
      <c r="V63" s="48" t="s">
        <v>126</v>
      </c>
      <c r="W63" s="53" t="s">
        <v>126</v>
      </c>
      <c r="X63" s="48"/>
      <c r="Y63" s="50"/>
      <c r="Z63" s="48"/>
      <c r="AA63" s="53"/>
      <c r="AB63" s="48"/>
      <c r="AC63" s="50"/>
      <c r="AD63" s="48" t="s">
        <v>126</v>
      </c>
      <c r="AE63" s="53" t="s">
        <v>126</v>
      </c>
      <c r="AF63" s="48"/>
      <c r="AG63" s="50"/>
      <c r="AH63" s="48" t="s">
        <v>126</v>
      </c>
      <c r="AI63" s="53" t="s">
        <v>126</v>
      </c>
      <c r="AJ63" s="48"/>
      <c r="AK63" s="50"/>
      <c r="AL63" s="48" t="s">
        <v>126</v>
      </c>
      <c r="AM63" s="53" t="s">
        <v>126</v>
      </c>
      <c r="AN63" s="48"/>
      <c r="AO63" s="50"/>
      <c r="AP63" s="48" t="s">
        <v>126</v>
      </c>
      <c r="AQ63" s="53" t="s">
        <v>126</v>
      </c>
      <c r="AR63" s="48"/>
      <c r="AS63" s="50"/>
      <c r="AT63" s="48" t="s">
        <v>126</v>
      </c>
      <c r="AU63" s="53" t="s">
        <v>126</v>
      </c>
      <c r="AV63" s="62"/>
      <c r="AW63" s="48" t="s">
        <v>126</v>
      </c>
      <c r="AX63" s="54"/>
      <c r="AY63" s="54"/>
    </row>
    <row r="64" spans="1:54" ht="18.75" x14ac:dyDescent="0.25">
      <c r="A64" s="45" t="s">
        <v>335</v>
      </c>
      <c r="B64" s="51" t="s">
        <v>430</v>
      </c>
      <c r="C64" s="48"/>
      <c r="D64" s="48" t="s">
        <v>126</v>
      </c>
      <c r="E64" s="66"/>
      <c r="F64" s="66"/>
      <c r="G64" s="48" t="s">
        <v>126</v>
      </c>
      <c r="H64" s="48"/>
      <c r="I64" s="50"/>
      <c r="J64" s="48" t="s">
        <v>126</v>
      </c>
      <c r="K64" s="53" t="s">
        <v>126</v>
      </c>
      <c r="L64" s="48"/>
      <c r="M64" s="50"/>
      <c r="N64" s="48" t="s">
        <v>126</v>
      </c>
      <c r="O64" s="53" t="s">
        <v>126</v>
      </c>
      <c r="P64" s="48"/>
      <c r="Q64" s="50"/>
      <c r="R64" s="48" t="s">
        <v>126</v>
      </c>
      <c r="S64" s="53" t="s">
        <v>126</v>
      </c>
      <c r="T64" s="48"/>
      <c r="U64" s="50"/>
      <c r="V64" s="48" t="s">
        <v>126</v>
      </c>
      <c r="W64" s="53" t="s">
        <v>126</v>
      </c>
      <c r="X64" s="48"/>
      <c r="Y64" s="50"/>
      <c r="Z64" s="48"/>
      <c r="AA64" s="53"/>
      <c r="AB64" s="48"/>
      <c r="AC64" s="50"/>
      <c r="AD64" s="48" t="s">
        <v>126</v>
      </c>
      <c r="AE64" s="53" t="s">
        <v>126</v>
      </c>
      <c r="AF64" s="48"/>
      <c r="AG64" s="50"/>
      <c r="AH64" s="48" t="s">
        <v>126</v>
      </c>
      <c r="AI64" s="53" t="s">
        <v>126</v>
      </c>
      <c r="AJ64" s="48"/>
      <c r="AK64" s="50"/>
      <c r="AL64" s="48" t="s">
        <v>126</v>
      </c>
      <c r="AM64" s="53" t="s">
        <v>126</v>
      </c>
      <c r="AN64" s="48"/>
      <c r="AO64" s="50"/>
      <c r="AP64" s="48" t="s">
        <v>126</v>
      </c>
      <c r="AQ64" s="53" t="s">
        <v>126</v>
      </c>
      <c r="AR64" s="48"/>
      <c r="AS64" s="50"/>
      <c r="AT64" s="48" t="s">
        <v>126</v>
      </c>
      <c r="AU64" s="53" t="s">
        <v>126</v>
      </c>
      <c r="AV64" s="62"/>
      <c r="AW64" s="48" t="s">
        <v>126</v>
      </c>
      <c r="AX64" s="54"/>
      <c r="AY64" s="54"/>
    </row>
    <row r="65" spans="1:66" x14ac:dyDescent="0.25">
      <c r="A65" s="67"/>
      <c r="B65" s="68"/>
      <c r="C65" s="69"/>
      <c r="D65" s="69"/>
      <c r="E65" s="67"/>
      <c r="F65" s="67"/>
      <c r="G65" s="69"/>
      <c r="H65" s="69"/>
      <c r="I65" s="70"/>
      <c r="J65" s="69"/>
      <c r="K65" s="70"/>
      <c r="L65" s="69"/>
      <c r="M65" s="67"/>
      <c r="O65" s="71"/>
      <c r="Q65" s="71"/>
      <c r="W65" s="71"/>
      <c r="Y65" s="71"/>
      <c r="AC65" s="71"/>
      <c r="AI65" s="71"/>
    </row>
    <row r="66" spans="1:66" ht="54" customHeight="1" x14ac:dyDescent="0.25">
      <c r="B66" s="303"/>
      <c r="C66" s="303"/>
      <c r="D66" s="303"/>
      <c r="E66" s="303"/>
      <c r="F66" s="303"/>
      <c r="G66" s="303"/>
      <c r="H66" s="303"/>
      <c r="I66" s="303"/>
      <c r="J66" s="72"/>
      <c r="K66" s="73"/>
      <c r="L66" s="72"/>
      <c r="M66" s="73"/>
      <c r="N66" s="72"/>
      <c r="O66" s="73"/>
      <c r="P66" s="72"/>
      <c r="Q66" s="73"/>
      <c r="R66" s="72"/>
      <c r="S66" s="73"/>
      <c r="T66" s="72"/>
    </row>
    <row r="67" spans="1:66" x14ac:dyDescent="0.25">
      <c r="M67" s="31"/>
      <c r="N67" s="188"/>
      <c r="O67" s="31"/>
      <c r="Q67" s="31"/>
      <c r="S67" s="31"/>
      <c r="W67" s="31"/>
      <c r="X67" s="188"/>
      <c r="Y67" s="31"/>
      <c r="AA67" s="31"/>
      <c r="AB67" s="188"/>
      <c r="AC67" s="31"/>
      <c r="AE67" s="31"/>
      <c r="AG67" s="31"/>
      <c r="AK67" s="31"/>
      <c r="AO67" s="31"/>
      <c r="AP67" s="188"/>
      <c r="AQ67" s="31"/>
      <c r="AS67" s="31"/>
      <c r="AU67" s="31"/>
      <c r="AW67" s="188"/>
      <c r="AX67" s="31"/>
      <c r="AY67" s="31"/>
      <c r="AZ67" s="31"/>
      <c r="BC67" s="31"/>
      <c r="BD67" s="188"/>
      <c r="BE67" s="31"/>
      <c r="BF67" s="31"/>
      <c r="BG67" s="31"/>
      <c r="BJ67" s="31"/>
      <c r="BK67" s="188"/>
      <c r="BL67" s="31"/>
      <c r="BM67" s="31"/>
      <c r="BN67" s="31"/>
    </row>
    <row r="68" spans="1:66" ht="50.25" customHeight="1" x14ac:dyDescent="0.25">
      <c r="B68" s="304"/>
      <c r="C68" s="304"/>
      <c r="D68" s="304"/>
      <c r="E68" s="304"/>
      <c r="F68" s="304"/>
      <c r="G68" s="304"/>
      <c r="H68" s="304"/>
      <c r="I68" s="304"/>
      <c r="J68" s="74"/>
      <c r="K68" s="75"/>
    </row>
    <row r="70" spans="1:66" ht="36.75" customHeight="1" x14ac:dyDescent="0.25">
      <c r="B70" s="303"/>
      <c r="C70" s="303"/>
      <c r="D70" s="303"/>
      <c r="E70" s="303"/>
      <c r="F70" s="303"/>
      <c r="G70" s="303"/>
      <c r="H70" s="303"/>
      <c r="I70" s="303"/>
      <c r="J70" s="72"/>
      <c r="K70" s="73"/>
    </row>
    <row r="71" spans="1:66" x14ac:dyDescent="0.25">
      <c r="B71" s="76"/>
      <c r="C71" s="77"/>
      <c r="D71" s="77"/>
      <c r="E71" s="78"/>
      <c r="F71" s="78"/>
      <c r="N71" s="79"/>
    </row>
    <row r="72" spans="1:66" ht="51" customHeight="1" x14ac:dyDescent="0.25">
      <c r="B72" s="303"/>
      <c r="C72" s="303"/>
      <c r="D72" s="303"/>
      <c r="E72" s="303"/>
      <c r="F72" s="303"/>
      <c r="G72" s="303"/>
      <c r="H72" s="303"/>
      <c r="I72" s="303"/>
      <c r="J72" s="72"/>
      <c r="K72" s="73"/>
      <c r="N72" s="79"/>
    </row>
    <row r="73" spans="1:66" ht="32.25" customHeight="1" x14ac:dyDescent="0.25">
      <c r="B73" s="304"/>
      <c r="C73" s="304"/>
      <c r="D73" s="304"/>
      <c r="E73" s="304"/>
      <c r="F73" s="304"/>
      <c r="G73" s="304"/>
      <c r="H73" s="304"/>
      <c r="I73" s="304"/>
      <c r="J73" s="74"/>
      <c r="K73" s="75"/>
    </row>
    <row r="74" spans="1:66" ht="51.75" customHeight="1" x14ac:dyDescent="0.25">
      <c r="B74" s="303"/>
      <c r="C74" s="303"/>
      <c r="D74" s="303"/>
      <c r="E74" s="303"/>
      <c r="F74" s="303"/>
      <c r="G74" s="303"/>
      <c r="H74" s="303"/>
      <c r="I74" s="303"/>
      <c r="J74" s="72"/>
      <c r="K74" s="73"/>
    </row>
    <row r="75" spans="1:66" ht="21.75" customHeight="1" x14ac:dyDescent="0.25">
      <c r="B75" s="305"/>
      <c r="C75" s="305"/>
      <c r="D75" s="305"/>
      <c r="E75" s="305"/>
      <c r="F75" s="305"/>
      <c r="G75" s="305"/>
      <c r="H75" s="305"/>
      <c r="I75" s="305"/>
      <c r="J75" s="77"/>
      <c r="K75" s="78"/>
      <c r="L75" s="77"/>
      <c r="M75" s="78"/>
    </row>
    <row r="76" spans="1:66" ht="23.25" customHeight="1" x14ac:dyDescent="0.25">
      <c r="B76" s="80"/>
      <c r="C76" s="77"/>
      <c r="D76" s="77"/>
      <c r="E76" s="78"/>
      <c r="F76" s="78"/>
    </row>
    <row r="77" spans="1:66" ht="18.75" customHeight="1" x14ac:dyDescent="0.25">
      <c r="B77" s="306"/>
      <c r="C77" s="306"/>
      <c r="D77" s="306"/>
      <c r="E77" s="306"/>
      <c r="F77" s="306"/>
      <c r="G77" s="306"/>
      <c r="H77" s="306"/>
      <c r="I77" s="306"/>
      <c r="J77" s="81"/>
      <c r="K77" s="82"/>
    </row>
    <row r="81" spans="7:11" s="30" customFormat="1" x14ac:dyDescent="0.25">
      <c r="G81" s="31"/>
      <c r="H81" s="31"/>
      <c r="I81" s="188"/>
      <c r="J81" s="31"/>
      <c r="K81" s="188"/>
    </row>
    <row r="82" spans="7:11" s="30" customFormat="1" x14ac:dyDescent="0.25">
      <c r="G82" s="31"/>
      <c r="H82" s="31"/>
      <c r="I82" s="188"/>
      <c r="J82" s="31"/>
      <c r="K82" s="188"/>
    </row>
    <row r="83" spans="7:11" s="30" customFormat="1" x14ac:dyDescent="0.25">
      <c r="G83" s="31"/>
      <c r="H83" s="31"/>
      <c r="I83" s="188"/>
      <c r="J83" s="31"/>
      <c r="K83" s="188"/>
    </row>
    <row r="84" spans="7:11" s="30" customFormat="1" x14ac:dyDescent="0.25">
      <c r="G84" s="31"/>
      <c r="H84" s="31"/>
      <c r="I84" s="188"/>
      <c r="J84" s="31"/>
      <c r="K84" s="188"/>
    </row>
    <row r="85" spans="7:11" s="30" customFormat="1" x14ac:dyDescent="0.25">
      <c r="G85" s="31"/>
      <c r="H85" s="31"/>
      <c r="I85" s="188"/>
      <c r="J85" s="31"/>
      <c r="K85" s="188"/>
    </row>
    <row r="86" spans="7:11" s="30" customFormat="1" x14ac:dyDescent="0.25">
      <c r="G86" s="31"/>
      <c r="H86" s="31"/>
      <c r="I86" s="188"/>
      <c r="J86" s="31"/>
      <c r="K86" s="188"/>
    </row>
    <row r="87" spans="7:11" s="30" customFormat="1" x14ac:dyDescent="0.25">
      <c r="G87" s="31"/>
      <c r="H87" s="31"/>
      <c r="I87" s="188"/>
      <c r="J87" s="31"/>
      <c r="K87" s="188"/>
    </row>
    <row r="88" spans="7:11" s="30" customFormat="1" x14ac:dyDescent="0.25">
      <c r="G88" s="31"/>
      <c r="H88" s="31"/>
      <c r="I88" s="188"/>
      <c r="J88" s="31"/>
      <c r="K88" s="188"/>
    </row>
    <row r="89" spans="7:11" s="30" customFormat="1" x14ac:dyDescent="0.25">
      <c r="G89" s="31"/>
      <c r="H89" s="31"/>
      <c r="I89" s="188"/>
      <c r="J89" s="31"/>
      <c r="K89" s="188"/>
    </row>
    <row r="90" spans="7:11" s="30" customFormat="1" x14ac:dyDescent="0.25">
      <c r="G90" s="31"/>
      <c r="H90" s="31"/>
      <c r="I90" s="188"/>
      <c r="J90" s="31"/>
      <c r="K90" s="188"/>
    </row>
    <row r="91" spans="7:11" s="30" customFormat="1" x14ac:dyDescent="0.25">
      <c r="G91" s="31"/>
      <c r="H91" s="31"/>
      <c r="I91" s="188"/>
      <c r="J91" s="31"/>
      <c r="K91" s="188"/>
    </row>
    <row r="92" spans="7:11" s="30" customFormat="1" x14ac:dyDescent="0.25">
      <c r="G92" s="31"/>
      <c r="H92" s="31"/>
      <c r="I92" s="188"/>
      <c r="J92" s="31"/>
      <c r="K92" s="188"/>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6"/>
  <sheetViews>
    <sheetView topLeftCell="X16" zoomScale="70" zoomScaleNormal="70" workbookViewId="0">
      <selection activeCell="AT28" sqref="AT28:AT34"/>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5.570312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20.140625" style="10" customWidth="1"/>
    <col min="25" max="25" width="18.7109375" style="10" customWidth="1"/>
    <col min="26" max="26" width="12.42578125" style="10" customWidth="1"/>
    <col min="27" max="27" width="16.5703125" style="10" customWidth="1"/>
    <col min="28" max="28" width="17.140625" style="10" customWidth="1"/>
    <col min="29" max="29" width="24.28515625" style="10" customWidth="1"/>
    <col min="30" max="30" width="16.7109375" style="10" customWidth="1"/>
    <col min="31" max="31" width="21.5703125" style="10" customWidth="1"/>
    <col min="32" max="32" width="13.7109375" style="10" customWidth="1"/>
    <col min="33" max="33" width="13.5703125" style="10" customWidth="1"/>
    <col min="34" max="34" width="12.85546875" style="10" customWidth="1"/>
    <col min="35" max="35" width="13.85546875" style="10" customWidth="1"/>
    <col min="36" max="36" width="14.85546875" style="10" customWidth="1"/>
    <col min="37" max="37" width="14.42578125" style="10" customWidth="1"/>
    <col min="38" max="38" width="17"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244" t="s">
        <v>631</v>
      </c>
      <c r="B5" s="244"/>
      <c r="C5" s="244"/>
      <c r="D5" s="244"/>
      <c r="E5" s="244"/>
      <c r="F5" s="244"/>
      <c r="G5" s="244"/>
      <c r="H5" s="244"/>
      <c r="I5" s="244"/>
      <c r="J5" s="244"/>
      <c r="K5" s="244"/>
      <c r="L5" s="244"/>
    </row>
    <row r="7" spans="1:12" customFormat="1" ht="18.75" x14ac:dyDescent="0.3">
      <c r="A7" s="245" t="s">
        <v>3</v>
      </c>
      <c r="B7" s="245"/>
      <c r="C7" s="245"/>
      <c r="D7" s="245"/>
      <c r="E7" s="245"/>
      <c r="F7" s="245"/>
      <c r="G7" s="245"/>
      <c r="H7" s="245"/>
      <c r="I7" s="245"/>
      <c r="J7" s="245"/>
      <c r="K7" s="245"/>
      <c r="L7" s="245"/>
    </row>
    <row r="9" spans="1:12" customFormat="1" ht="15.75" x14ac:dyDescent="0.25">
      <c r="A9" s="244" t="s">
        <v>4</v>
      </c>
      <c r="B9" s="244"/>
      <c r="C9" s="244"/>
      <c r="D9" s="244"/>
      <c r="E9" s="244"/>
      <c r="F9" s="244"/>
      <c r="G9" s="244"/>
      <c r="H9" s="244"/>
      <c r="I9" s="244"/>
      <c r="J9" s="244"/>
      <c r="K9" s="244"/>
      <c r="L9" s="244"/>
    </row>
    <row r="10" spans="1:12" customFormat="1" ht="15.75" x14ac:dyDescent="0.25">
      <c r="A10" s="242" t="s">
        <v>5</v>
      </c>
      <c r="B10" s="242"/>
      <c r="C10" s="242"/>
      <c r="D10" s="242"/>
      <c r="E10" s="242"/>
      <c r="F10" s="242"/>
      <c r="G10" s="242"/>
      <c r="H10" s="242"/>
      <c r="I10" s="242"/>
      <c r="J10" s="242"/>
      <c r="K10" s="242"/>
      <c r="L10" s="242"/>
    </row>
    <row r="12" spans="1:12" customFormat="1" ht="15.75" x14ac:dyDescent="0.25">
      <c r="A12" s="244" t="str">
        <f>'1. паспорт местоположение '!A12:C12</f>
        <v>F_003-56-1-05.20-0000</v>
      </c>
      <c r="B12" s="244"/>
      <c r="C12" s="244"/>
      <c r="D12" s="244"/>
      <c r="E12" s="244"/>
      <c r="F12" s="244"/>
      <c r="G12" s="244"/>
      <c r="H12" s="244"/>
      <c r="I12" s="244"/>
      <c r="J12" s="244"/>
      <c r="K12" s="244"/>
      <c r="L12" s="244"/>
    </row>
    <row r="13" spans="1:12" customFormat="1" ht="15.75" x14ac:dyDescent="0.25">
      <c r="A13" s="242" t="s">
        <v>6</v>
      </c>
      <c r="B13" s="242"/>
      <c r="C13" s="242"/>
      <c r="D13" s="242"/>
      <c r="E13" s="242"/>
      <c r="F13" s="242"/>
      <c r="G13" s="242"/>
      <c r="H13" s="242"/>
      <c r="I13" s="242"/>
      <c r="J13" s="242"/>
      <c r="K13" s="242"/>
      <c r="L13" s="242"/>
    </row>
    <row r="15" spans="1:12" customFormat="1" ht="46.5" customHeight="1" x14ac:dyDescent="0.25">
      <c r="A15" s="241" t="str">
        <f>'1. паспорт местоположение '!A15:C15</f>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v>
      </c>
      <c r="B15" s="241"/>
      <c r="C15" s="241"/>
      <c r="D15" s="241"/>
      <c r="E15" s="241"/>
      <c r="F15" s="241"/>
      <c r="G15" s="241"/>
      <c r="H15" s="241"/>
      <c r="I15" s="241"/>
      <c r="J15" s="241"/>
      <c r="K15" s="241"/>
      <c r="L15" s="241"/>
    </row>
    <row r="16" spans="1:12" customFormat="1" ht="15.75" x14ac:dyDescent="0.25">
      <c r="A16" s="242" t="s">
        <v>7</v>
      </c>
      <c r="B16" s="242"/>
      <c r="C16" s="242"/>
      <c r="D16" s="242"/>
      <c r="E16" s="242"/>
      <c r="F16" s="242"/>
      <c r="G16" s="242"/>
      <c r="H16" s="242"/>
      <c r="I16" s="242"/>
      <c r="J16" s="242"/>
      <c r="K16" s="242"/>
      <c r="L16" s="242"/>
    </row>
    <row r="18" spans="1:48" ht="18.75" x14ac:dyDescent="0.3">
      <c r="A18" s="247" t="s">
        <v>336</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row>
    <row r="20" spans="1:48" s="19" customFormat="1" ht="15.75" x14ac:dyDescent="0.25">
      <c r="A20" s="316" t="s">
        <v>337</v>
      </c>
      <c r="B20" s="316" t="s">
        <v>338</v>
      </c>
      <c r="C20" s="316" t="s">
        <v>339</v>
      </c>
      <c r="D20" s="316" t="s">
        <v>340</v>
      </c>
      <c r="E20" s="316" t="s">
        <v>341</v>
      </c>
      <c r="F20" s="316"/>
      <c r="G20" s="316"/>
      <c r="H20" s="316"/>
      <c r="I20" s="316"/>
      <c r="J20" s="316"/>
      <c r="K20" s="316"/>
      <c r="L20" s="316"/>
      <c r="M20" s="316" t="s">
        <v>342</v>
      </c>
      <c r="N20" s="316" t="s">
        <v>343</v>
      </c>
      <c r="O20" s="316" t="s">
        <v>344</v>
      </c>
      <c r="P20" s="316" t="s">
        <v>345</v>
      </c>
      <c r="Q20" s="316" t="s">
        <v>346</v>
      </c>
      <c r="R20" s="316" t="s">
        <v>347</v>
      </c>
      <c r="S20" s="316" t="s">
        <v>348</v>
      </c>
      <c r="T20" s="316"/>
      <c r="U20" s="316" t="s">
        <v>349</v>
      </c>
      <c r="V20" s="316" t="s">
        <v>350</v>
      </c>
      <c r="W20" s="316" t="s">
        <v>351</v>
      </c>
      <c r="X20" s="316" t="s">
        <v>352</v>
      </c>
      <c r="Y20" s="316" t="s">
        <v>353</v>
      </c>
      <c r="Z20" s="316" t="s">
        <v>354</v>
      </c>
      <c r="AA20" s="316" t="s">
        <v>355</v>
      </c>
      <c r="AB20" s="316" t="s">
        <v>356</v>
      </c>
      <c r="AC20" s="316" t="s">
        <v>357</v>
      </c>
      <c r="AD20" s="316" t="s">
        <v>358</v>
      </c>
      <c r="AE20" s="316" t="s">
        <v>359</v>
      </c>
      <c r="AF20" s="316" t="s">
        <v>360</v>
      </c>
      <c r="AG20" s="316"/>
      <c r="AH20" s="316"/>
      <c r="AI20" s="316"/>
      <c r="AJ20" s="316"/>
      <c r="AK20" s="316"/>
      <c r="AL20" s="316" t="s">
        <v>361</v>
      </c>
      <c r="AM20" s="316"/>
      <c r="AN20" s="316"/>
      <c r="AO20" s="316"/>
      <c r="AP20" s="316" t="s">
        <v>362</v>
      </c>
      <c r="AQ20" s="316"/>
      <c r="AR20" s="316" t="s">
        <v>363</v>
      </c>
      <c r="AS20" s="316" t="s">
        <v>364</v>
      </c>
      <c r="AT20" s="316" t="s">
        <v>365</v>
      </c>
      <c r="AU20" s="316" t="s">
        <v>366</v>
      </c>
      <c r="AV20" s="316" t="s">
        <v>367</v>
      </c>
    </row>
    <row r="21" spans="1:48" s="19" customFormat="1" ht="15.75" x14ac:dyDescent="0.25">
      <c r="A21" s="316"/>
      <c r="B21" s="316"/>
      <c r="C21" s="316"/>
      <c r="D21" s="316"/>
      <c r="E21" s="316" t="s">
        <v>368</v>
      </c>
      <c r="F21" s="316" t="s">
        <v>320</v>
      </c>
      <c r="G21" s="316" t="s">
        <v>322</v>
      </c>
      <c r="H21" s="316" t="s">
        <v>324</v>
      </c>
      <c r="I21" s="316" t="s">
        <v>369</v>
      </c>
      <c r="J21" s="316" t="s">
        <v>370</v>
      </c>
      <c r="K21" s="316" t="s">
        <v>371</v>
      </c>
      <c r="L21" s="316" t="s">
        <v>137</v>
      </c>
      <c r="M21" s="316"/>
      <c r="N21" s="316"/>
      <c r="O21" s="316"/>
      <c r="P21" s="316"/>
      <c r="Q21" s="316"/>
      <c r="R21" s="316"/>
      <c r="S21" s="316" t="s">
        <v>204</v>
      </c>
      <c r="T21" s="316" t="s">
        <v>372</v>
      </c>
      <c r="U21" s="316"/>
      <c r="V21" s="316"/>
      <c r="W21" s="316"/>
      <c r="X21" s="316"/>
      <c r="Y21" s="316"/>
      <c r="Z21" s="316"/>
      <c r="AA21" s="316"/>
      <c r="AB21" s="316"/>
      <c r="AC21" s="316"/>
      <c r="AD21" s="316"/>
      <c r="AE21" s="316"/>
      <c r="AF21" s="316" t="s">
        <v>373</v>
      </c>
      <c r="AG21" s="316"/>
      <c r="AH21" s="316" t="s">
        <v>374</v>
      </c>
      <c r="AI21" s="316"/>
      <c r="AJ21" s="316" t="s">
        <v>375</v>
      </c>
      <c r="AK21" s="316" t="s">
        <v>376</v>
      </c>
      <c r="AL21" s="316" t="s">
        <v>377</v>
      </c>
      <c r="AM21" s="316" t="s">
        <v>378</v>
      </c>
      <c r="AN21" s="316" t="s">
        <v>379</v>
      </c>
      <c r="AO21" s="316" t="s">
        <v>380</v>
      </c>
      <c r="AP21" s="316" t="s">
        <v>381</v>
      </c>
      <c r="AQ21" s="316" t="s">
        <v>372</v>
      </c>
      <c r="AR21" s="316"/>
      <c r="AS21" s="316"/>
      <c r="AT21" s="316"/>
      <c r="AU21" s="316"/>
      <c r="AV21" s="316"/>
    </row>
    <row r="22" spans="1:48" s="19" customFormat="1" ht="47.25" x14ac:dyDescent="0.25">
      <c r="A22" s="316"/>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20" t="s">
        <v>382</v>
      </c>
      <c r="AG22" s="20" t="s">
        <v>383</v>
      </c>
      <c r="AH22" s="20" t="s">
        <v>204</v>
      </c>
      <c r="AI22" s="20" t="s">
        <v>372</v>
      </c>
      <c r="AJ22" s="316"/>
      <c r="AK22" s="316"/>
      <c r="AL22" s="316"/>
      <c r="AM22" s="316"/>
      <c r="AN22" s="316"/>
      <c r="AO22" s="316"/>
      <c r="AP22" s="316"/>
      <c r="AQ22" s="316"/>
      <c r="AR22" s="316"/>
      <c r="AS22" s="316"/>
      <c r="AT22" s="316"/>
      <c r="AU22" s="316"/>
      <c r="AV22" s="316"/>
    </row>
    <row r="23" spans="1:48" s="19" customFormat="1" ht="15.75" x14ac:dyDescent="0.25">
      <c r="A23" s="21">
        <v>1</v>
      </c>
      <c r="B23" s="21">
        <v>2</v>
      </c>
      <c r="C23" s="21">
        <v>4</v>
      </c>
      <c r="D23" s="21">
        <v>5</v>
      </c>
      <c r="E23" s="21">
        <v>6</v>
      </c>
      <c r="F23" s="21">
        <v>7</v>
      </c>
      <c r="G23" s="21">
        <v>8</v>
      </c>
      <c r="H23" s="21">
        <v>9</v>
      </c>
      <c r="I23" s="21">
        <v>10</v>
      </c>
      <c r="J23" s="21">
        <v>11</v>
      </c>
      <c r="K23" s="21">
        <v>12</v>
      </c>
      <c r="L23" s="21">
        <v>13</v>
      </c>
      <c r="M23" s="21">
        <v>14</v>
      </c>
      <c r="N23" s="21">
        <v>15</v>
      </c>
      <c r="O23" s="21">
        <v>16</v>
      </c>
      <c r="P23" s="21">
        <v>17</v>
      </c>
      <c r="Q23" s="21">
        <v>18</v>
      </c>
      <c r="R23" s="21">
        <v>19</v>
      </c>
      <c r="S23" s="21">
        <v>20</v>
      </c>
      <c r="T23" s="21">
        <v>21</v>
      </c>
      <c r="U23" s="21">
        <v>22</v>
      </c>
      <c r="V23" s="21">
        <v>23</v>
      </c>
      <c r="W23" s="21">
        <v>24</v>
      </c>
      <c r="X23" s="21">
        <v>25</v>
      </c>
      <c r="Y23" s="21">
        <v>26</v>
      </c>
      <c r="Z23" s="21">
        <v>27</v>
      </c>
      <c r="AA23" s="21">
        <v>28</v>
      </c>
      <c r="AB23" s="21">
        <v>29</v>
      </c>
      <c r="AC23" s="21">
        <v>30</v>
      </c>
      <c r="AD23" s="21">
        <v>31</v>
      </c>
      <c r="AE23" s="21">
        <v>32</v>
      </c>
      <c r="AF23" s="21">
        <v>33</v>
      </c>
      <c r="AG23" s="21">
        <v>34</v>
      </c>
      <c r="AH23" s="21">
        <v>35</v>
      </c>
      <c r="AI23" s="21">
        <v>36</v>
      </c>
      <c r="AJ23" s="21">
        <v>37</v>
      </c>
      <c r="AK23" s="21">
        <v>38</v>
      </c>
      <c r="AL23" s="21">
        <v>39</v>
      </c>
      <c r="AM23" s="21">
        <v>40</v>
      </c>
      <c r="AN23" s="21">
        <v>41</v>
      </c>
      <c r="AO23" s="21">
        <v>42</v>
      </c>
      <c r="AP23" s="21">
        <v>43</v>
      </c>
      <c r="AQ23" s="21">
        <v>44</v>
      </c>
      <c r="AR23" s="21">
        <v>45</v>
      </c>
      <c r="AS23" s="21">
        <v>46</v>
      </c>
      <c r="AT23" s="21">
        <v>47</v>
      </c>
      <c r="AU23" s="21">
        <v>48</v>
      </c>
      <c r="AV23" s="21">
        <v>49</v>
      </c>
    </row>
    <row r="24" spans="1:48" s="19" customFormat="1" ht="15.75"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316"/>
      <c r="AN24" s="316"/>
      <c r="AO24" s="316"/>
      <c r="AP24" s="20"/>
      <c r="AQ24" s="20"/>
      <c r="AR24" s="20"/>
      <c r="AS24" s="20"/>
      <c r="AT24" s="20"/>
      <c r="AU24" s="20"/>
      <c r="AV24" s="20"/>
    </row>
    <row r="25" spans="1:48" ht="93.75" customHeight="1" x14ac:dyDescent="0.25">
      <c r="A25" s="83"/>
      <c r="B25" s="83" t="s">
        <v>461</v>
      </c>
      <c r="C25" s="83" t="s">
        <v>462</v>
      </c>
      <c r="D25" s="83" t="s">
        <v>463</v>
      </c>
      <c r="E25" s="180" t="s">
        <v>440</v>
      </c>
      <c r="F25" s="180" t="s">
        <v>440</v>
      </c>
      <c r="G25" s="180" t="s">
        <v>440</v>
      </c>
      <c r="H25" s="180" t="s">
        <v>440</v>
      </c>
      <c r="I25" s="180" t="s">
        <v>440</v>
      </c>
      <c r="J25" s="180" t="s">
        <v>440</v>
      </c>
      <c r="K25" s="180" t="s">
        <v>440</v>
      </c>
      <c r="L25" s="84">
        <v>5747</v>
      </c>
      <c r="M25" s="83" t="s">
        <v>464</v>
      </c>
      <c r="N25" s="83" t="s">
        <v>465</v>
      </c>
      <c r="O25" s="83" t="s">
        <v>466</v>
      </c>
      <c r="P25" s="85">
        <v>102792.6</v>
      </c>
      <c r="Q25" s="83"/>
      <c r="R25" s="85">
        <v>102792.6</v>
      </c>
      <c r="S25" s="83" t="s">
        <v>467</v>
      </c>
      <c r="T25" s="83" t="s">
        <v>467</v>
      </c>
      <c r="U25" s="86">
        <v>3</v>
      </c>
      <c r="V25" s="86">
        <v>1</v>
      </c>
      <c r="W25" s="83" t="s">
        <v>468</v>
      </c>
      <c r="X25" s="87">
        <v>77969.342000000004</v>
      </c>
      <c r="Y25" s="180" t="s">
        <v>440</v>
      </c>
      <c r="Z25" s="86">
        <v>1</v>
      </c>
      <c r="AA25" s="180" t="s">
        <v>440</v>
      </c>
      <c r="AB25" s="87">
        <v>77969.342000000004</v>
      </c>
      <c r="AC25" s="83" t="s">
        <v>468</v>
      </c>
      <c r="AD25" s="88">
        <v>92003.823369999998</v>
      </c>
      <c r="AE25" s="88">
        <v>-6092.8637399999998</v>
      </c>
      <c r="AF25" s="89">
        <v>47261</v>
      </c>
      <c r="AG25" s="83" t="s">
        <v>469</v>
      </c>
      <c r="AH25" s="83" t="s">
        <v>470</v>
      </c>
      <c r="AI25" s="83" t="s">
        <v>471</v>
      </c>
      <c r="AJ25" s="83" t="s">
        <v>472</v>
      </c>
      <c r="AK25" s="83" t="s">
        <v>471</v>
      </c>
      <c r="AL25" s="83" t="s">
        <v>473</v>
      </c>
      <c r="AM25" s="311" t="s">
        <v>474</v>
      </c>
      <c r="AN25" s="311"/>
      <c r="AO25" s="311"/>
      <c r="AP25" s="83" t="s">
        <v>475</v>
      </c>
      <c r="AQ25" s="83" t="s">
        <v>476</v>
      </c>
      <c r="AR25" s="83" t="s">
        <v>477</v>
      </c>
      <c r="AS25" s="180" t="s">
        <v>440</v>
      </c>
      <c r="AT25" s="83" t="s">
        <v>478</v>
      </c>
      <c r="AU25" s="180" t="s">
        <v>440</v>
      </c>
      <c r="AV25" s="180" t="s">
        <v>440</v>
      </c>
    </row>
    <row r="26" spans="1:48" ht="33" customHeight="1" x14ac:dyDescent="0.25">
      <c r="A26" s="307"/>
      <c r="B26" s="307" t="s">
        <v>461</v>
      </c>
      <c r="C26" s="307" t="s">
        <v>462</v>
      </c>
      <c r="D26" s="307" t="s">
        <v>479</v>
      </c>
      <c r="E26" s="180" t="s">
        <v>440</v>
      </c>
      <c r="F26" s="180" t="s">
        <v>440</v>
      </c>
      <c r="G26" s="180" t="s">
        <v>440</v>
      </c>
      <c r="H26" s="180" t="s">
        <v>440</v>
      </c>
      <c r="I26" s="180" t="s">
        <v>440</v>
      </c>
      <c r="J26" s="180" t="s">
        <v>440</v>
      </c>
      <c r="K26" s="180" t="s">
        <v>440</v>
      </c>
      <c r="L26" s="312">
        <v>5747</v>
      </c>
      <c r="M26" s="307" t="s">
        <v>464</v>
      </c>
      <c r="N26" s="307" t="s">
        <v>480</v>
      </c>
      <c r="O26" s="307" t="s">
        <v>481</v>
      </c>
      <c r="P26" s="309">
        <v>86999.261270000003</v>
      </c>
      <c r="Q26" s="307" t="s">
        <v>482</v>
      </c>
      <c r="R26" s="309">
        <v>86999.261270000003</v>
      </c>
      <c r="S26" s="307" t="s">
        <v>483</v>
      </c>
      <c r="T26" s="307" t="s">
        <v>483</v>
      </c>
      <c r="U26" s="314">
        <v>4</v>
      </c>
      <c r="V26" s="314">
        <v>1</v>
      </c>
      <c r="W26" s="83" t="s">
        <v>468</v>
      </c>
      <c r="X26" s="88">
        <v>79000.215819999998</v>
      </c>
      <c r="Y26" s="180" t="s">
        <v>440</v>
      </c>
      <c r="Z26" s="314">
        <v>2</v>
      </c>
      <c r="AA26" s="180" t="s">
        <v>440</v>
      </c>
      <c r="AB26" s="315">
        <v>79000.22</v>
      </c>
      <c r="AC26" s="307" t="s">
        <v>468</v>
      </c>
      <c r="AD26" s="309">
        <v>93220.254669999995</v>
      </c>
      <c r="AE26" s="309">
        <v>-3566.7950599999999</v>
      </c>
      <c r="AF26" s="313">
        <v>51290</v>
      </c>
      <c r="AG26" s="307" t="s">
        <v>469</v>
      </c>
      <c r="AH26" s="307" t="s">
        <v>484</v>
      </c>
      <c r="AI26" s="307" t="s">
        <v>485</v>
      </c>
      <c r="AJ26" s="307" t="s">
        <v>486</v>
      </c>
      <c r="AK26" s="307" t="s">
        <v>485</v>
      </c>
      <c r="AL26" s="180" t="s">
        <v>440</v>
      </c>
      <c r="AM26" s="180" t="s">
        <v>440</v>
      </c>
      <c r="AN26" s="180" t="s">
        <v>440</v>
      </c>
      <c r="AO26" s="180" t="s">
        <v>440</v>
      </c>
      <c r="AP26" s="307" t="s">
        <v>487</v>
      </c>
      <c r="AQ26" s="307" t="s">
        <v>488</v>
      </c>
      <c r="AR26" s="307" t="s">
        <v>489</v>
      </c>
      <c r="AS26" s="180" t="s">
        <v>440</v>
      </c>
      <c r="AT26" s="307" t="s">
        <v>490</v>
      </c>
      <c r="AU26" s="180" t="s">
        <v>440</v>
      </c>
      <c r="AV26" s="180" t="s">
        <v>440</v>
      </c>
    </row>
    <row r="27" spans="1:48" ht="110.25" customHeight="1" x14ac:dyDescent="0.25">
      <c r="A27" s="308"/>
      <c r="B27" s="308"/>
      <c r="C27" s="308"/>
      <c r="D27" s="308"/>
      <c r="E27" s="180" t="s">
        <v>440</v>
      </c>
      <c r="F27" s="180" t="s">
        <v>440</v>
      </c>
      <c r="G27" s="180" t="s">
        <v>440</v>
      </c>
      <c r="H27" s="180" t="s">
        <v>440</v>
      </c>
      <c r="I27" s="180" t="s">
        <v>440</v>
      </c>
      <c r="J27" s="180" t="s">
        <v>440</v>
      </c>
      <c r="K27" s="180" t="s">
        <v>440</v>
      </c>
      <c r="L27" s="310"/>
      <c r="M27" s="308"/>
      <c r="N27" s="308"/>
      <c r="O27" s="308"/>
      <c r="P27" s="310"/>
      <c r="Q27" s="308"/>
      <c r="R27" s="310"/>
      <c r="S27" s="308"/>
      <c r="T27" s="308"/>
      <c r="U27" s="310"/>
      <c r="V27" s="310"/>
      <c r="W27" s="83" t="s">
        <v>491</v>
      </c>
      <c r="X27" s="88">
        <v>82881.355939999994</v>
      </c>
      <c r="Y27" s="180" t="s">
        <v>440</v>
      </c>
      <c r="Z27" s="310"/>
      <c r="AA27" s="180" t="s">
        <v>440</v>
      </c>
      <c r="AB27" s="310"/>
      <c r="AC27" s="308"/>
      <c r="AD27" s="310"/>
      <c r="AE27" s="310"/>
      <c r="AF27" s="308"/>
      <c r="AG27" s="308"/>
      <c r="AH27" s="308"/>
      <c r="AI27" s="308"/>
      <c r="AJ27" s="308"/>
      <c r="AK27" s="308"/>
      <c r="AL27" s="180" t="s">
        <v>440</v>
      </c>
      <c r="AM27" s="180" t="s">
        <v>440</v>
      </c>
      <c r="AN27" s="180" t="s">
        <v>440</v>
      </c>
      <c r="AO27" s="180" t="s">
        <v>440</v>
      </c>
      <c r="AP27" s="308"/>
      <c r="AQ27" s="308"/>
      <c r="AR27" s="308"/>
      <c r="AS27" s="180" t="s">
        <v>440</v>
      </c>
      <c r="AT27" s="308"/>
      <c r="AU27" s="180" t="s">
        <v>440</v>
      </c>
      <c r="AV27" s="180" t="s">
        <v>440</v>
      </c>
    </row>
    <row r="28" spans="1:48" s="19" customFormat="1" ht="32.1" customHeight="1" x14ac:dyDescent="0.25">
      <c r="A28" s="317"/>
      <c r="B28" s="317" t="s">
        <v>461</v>
      </c>
      <c r="C28" s="317" t="s">
        <v>462</v>
      </c>
      <c r="D28" s="319">
        <v>43466</v>
      </c>
      <c r="E28" s="180" t="s">
        <v>440</v>
      </c>
      <c r="F28" s="180" t="s">
        <v>440</v>
      </c>
      <c r="G28" s="180" t="s">
        <v>440</v>
      </c>
      <c r="H28" s="180" t="s">
        <v>440</v>
      </c>
      <c r="I28" s="180" t="s">
        <v>440</v>
      </c>
      <c r="J28" s="180" t="s">
        <v>440</v>
      </c>
      <c r="K28" s="180" t="s">
        <v>440</v>
      </c>
      <c r="L28" s="320">
        <v>5747</v>
      </c>
      <c r="M28" s="317" t="s">
        <v>464</v>
      </c>
      <c r="N28" s="317" t="s">
        <v>600</v>
      </c>
      <c r="O28" s="317" t="s">
        <v>466</v>
      </c>
      <c r="P28" s="322">
        <v>69835.230190000002</v>
      </c>
      <c r="Q28" s="317" t="s">
        <v>482</v>
      </c>
      <c r="R28" s="322">
        <v>69835.230190000002</v>
      </c>
      <c r="S28" s="317" t="s">
        <v>483</v>
      </c>
      <c r="T28" s="317"/>
      <c r="U28" s="331">
        <v>23</v>
      </c>
      <c r="V28" s="331">
        <v>5</v>
      </c>
      <c r="W28" s="149" t="s">
        <v>601</v>
      </c>
      <c r="X28" s="149"/>
      <c r="Y28" s="149" t="s">
        <v>602</v>
      </c>
      <c r="Z28" s="323"/>
      <c r="AA28" s="150">
        <v>69725.895000000004</v>
      </c>
      <c r="AB28" s="180" t="s">
        <v>440</v>
      </c>
      <c r="AC28" s="180" t="s">
        <v>440</v>
      </c>
      <c r="AD28" s="324">
        <v>82386.27</v>
      </c>
      <c r="AE28" s="324">
        <v>82386.27</v>
      </c>
      <c r="AF28" s="325">
        <v>996871</v>
      </c>
      <c r="AG28" s="317" t="s">
        <v>469</v>
      </c>
      <c r="AH28" s="317" t="s">
        <v>603</v>
      </c>
      <c r="AI28" s="317" t="s">
        <v>604</v>
      </c>
      <c r="AJ28" s="317" t="s">
        <v>605</v>
      </c>
      <c r="AK28" s="317" t="s">
        <v>604</v>
      </c>
      <c r="AL28" s="180" t="s">
        <v>440</v>
      </c>
      <c r="AM28" s="180" t="s">
        <v>440</v>
      </c>
      <c r="AN28" s="180" t="s">
        <v>440</v>
      </c>
      <c r="AO28" s="180" t="s">
        <v>440</v>
      </c>
      <c r="AP28" s="317" t="s">
        <v>606</v>
      </c>
      <c r="AQ28" s="317" t="s">
        <v>607</v>
      </c>
      <c r="AR28" s="317" t="s">
        <v>606</v>
      </c>
      <c r="AS28" s="180" t="s">
        <v>440</v>
      </c>
      <c r="AT28" s="317" t="s">
        <v>440</v>
      </c>
      <c r="AU28" s="180" t="s">
        <v>440</v>
      </c>
      <c r="AV28" s="180" t="s">
        <v>440</v>
      </c>
    </row>
    <row r="29" spans="1:48" s="19" customFormat="1" ht="22.5" customHeight="1" x14ac:dyDescent="0.25">
      <c r="A29" s="318"/>
      <c r="B29" s="318"/>
      <c r="C29" s="318"/>
      <c r="D29" s="318"/>
      <c r="E29" s="180" t="s">
        <v>440</v>
      </c>
      <c r="F29" s="180" t="s">
        <v>440</v>
      </c>
      <c r="G29" s="180" t="s">
        <v>440</v>
      </c>
      <c r="H29" s="180" t="s">
        <v>440</v>
      </c>
      <c r="I29" s="180" t="s">
        <v>440</v>
      </c>
      <c r="J29" s="180" t="s">
        <v>440</v>
      </c>
      <c r="K29" s="180" t="s">
        <v>440</v>
      </c>
      <c r="L29" s="321"/>
      <c r="M29" s="318"/>
      <c r="N29" s="318"/>
      <c r="O29" s="318"/>
      <c r="P29" s="321"/>
      <c r="Q29" s="318"/>
      <c r="R29" s="321"/>
      <c r="S29" s="318"/>
      <c r="T29" s="318"/>
      <c r="U29" s="321"/>
      <c r="V29" s="321"/>
      <c r="W29" s="149" t="s">
        <v>608</v>
      </c>
      <c r="X29" s="149"/>
      <c r="Y29" s="149" t="s">
        <v>602</v>
      </c>
      <c r="Z29" s="321"/>
      <c r="AA29" s="151">
        <v>69835.230190000002</v>
      </c>
      <c r="AB29" s="180" t="s">
        <v>440</v>
      </c>
      <c r="AC29" s="180" t="s">
        <v>440</v>
      </c>
      <c r="AD29" s="321"/>
      <c r="AE29" s="321"/>
      <c r="AF29" s="318"/>
      <c r="AG29" s="318"/>
      <c r="AH29" s="318"/>
      <c r="AI29" s="318"/>
      <c r="AJ29" s="318"/>
      <c r="AK29" s="318"/>
      <c r="AL29" s="180" t="s">
        <v>440</v>
      </c>
      <c r="AM29" s="180" t="s">
        <v>440</v>
      </c>
      <c r="AN29" s="180" t="s">
        <v>440</v>
      </c>
      <c r="AO29" s="180" t="s">
        <v>440</v>
      </c>
      <c r="AP29" s="318"/>
      <c r="AQ29" s="318"/>
      <c r="AR29" s="318"/>
      <c r="AS29" s="180" t="s">
        <v>440</v>
      </c>
      <c r="AT29" s="318"/>
      <c r="AU29" s="180" t="s">
        <v>440</v>
      </c>
      <c r="AV29" s="180" t="s">
        <v>440</v>
      </c>
    </row>
    <row r="30" spans="1:48" s="19" customFormat="1" ht="15.95" customHeight="1" x14ac:dyDescent="0.25">
      <c r="A30" s="318"/>
      <c r="B30" s="318"/>
      <c r="C30" s="318"/>
      <c r="D30" s="318"/>
      <c r="E30" s="180" t="s">
        <v>440</v>
      </c>
      <c r="F30" s="180" t="s">
        <v>440</v>
      </c>
      <c r="G30" s="180" t="s">
        <v>440</v>
      </c>
      <c r="H30" s="180" t="s">
        <v>440</v>
      </c>
      <c r="I30" s="180" t="s">
        <v>440</v>
      </c>
      <c r="J30" s="180" t="s">
        <v>440</v>
      </c>
      <c r="K30" s="180" t="s">
        <v>440</v>
      </c>
      <c r="L30" s="321"/>
      <c r="M30" s="318"/>
      <c r="N30" s="318"/>
      <c r="O30" s="318"/>
      <c r="P30" s="321"/>
      <c r="Q30" s="318"/>
      <c r="R30" s="321"/>
      <c r="S30" s="318"/>
      <c r="T30" s="318"/>
      <c r="U30" s="321"/>
      <c r="V30" s="321"/>
      <c r="W30" s="149" t="s">
        <v>609</v>
      </c>
      <c r="X30" s="149"/>
      <c r="Y30" s="149" t="s">
        <v>602</v>
      </c>
      <c r="Z30" s="321"/>
      <c r="AA30" s="152">
        <v>77594.7</v>
      </c>
      <c r="AB30" s="180" t="s">
        <v>440</v>
      </c>
      <c r="AC30" s="180" t="s">
        <v>440</v>
      </c>
      <c r="AD30" s="321"/>
      <c r="AE30" s="321"/>
      <c r="AF30" s="318"/>
      <c r="AG30" s="318"/>
      <c r="AH30" s="318"/>
      <c r="AI30" s="318"/>
      <c r="AJ30" s="318"/>
      <c r="AK30" s="318"/>
      <c r="AL30" s="180" t="s">
        <v>440</v>
      </c>
      <c r="AM30" s="180" t="s">
        <v>440</v>
      </c>
      <c r="AN30" s="180" t="s">
        <v>440</v>
      </c>
      <c r="AO30" s="180" t="s">
        <v>440</v>
      </c>
      <c r="AP30" s="318"/>
      <c r="AQ30" s="318"/>
      <c r="AR30" s="318"/>
      <c r="AS30" s="180" t="s">
        <v>440</v>
      </c>
      <c r="AT30" s="318"/>
      <c r="AU30" s="180" t="s">
        <v>440</v>
      </c>
      <c r="AV30" s="180" t="s">
        <v>440</v>
      </c>
    </row>
    <row r="31" spans="1:48" s="19" customFormat="1" ht="32.1" customHeight="1" x14ac:dyDescent="0.25">
      <c r="A31" s="318"/>
      <c r="B31" s="318"/>
      <c r="C31" s="318"/>
      <c r="D31" s="318"/>
      <c r="E31" s="180" t="s">
        <v>440</v>
      </c>
      <c r="F31" s="180" t="s">
        <v>440</v>
      </c>
      <c r="G31" s="180" t="s">
        <v>440</v>
      </c>
      <c r="H31" s="180" t="s">
        <v>440</v>
      </c>
      <c r="I31" s="180" t="s">
        <v>440</v>
      </c>
      <c r="J31" s="180" t="s">
        <v>440</v>
      </c>
      <c r="K31" s="180" t="s">
        <v>440</v>
      </c>
      <c r="L31" s="321"/>
      <c r="M31" s="318"/>
      <c r="N31" s="318"/>
      <c r="O31" s="318"/>
      <c r="P31" s="321"/>
      <c r="Q31" s="318"/>
      <c r="R31" s="321"/>
      <c r="S31" s="318"/>
      <c r="T31" s="318"/>
      <c r="U31" s="321"/>
      <c r="V31" s="321"/>
      <c r="W31" s="149" t="s">
        <v>610</v>
      </c>
      <c r="X31" s="149"/>
      <c r="Y31" s="149" t="s">
        <v>602</v>
      </c>
      <c r="Z31" s="321"/>
      <c r="AA31" s="151">
        <v>69835.214659999998</v>
      </c>
      <c r="AB31" s="180" t="s">
        <v>440</v>
      </c>
      <c r="AC31" s="180" t="s">
        <v>440</v>
      </c>
      <c r="AD31" s="321"/>
      <c r="AE31" s="321"/>
      <c r="AF31" s="318"/>
      <c r="AG31" s="318"/>
      <c r="AH31" s="318"/>
      <c r="AI31" s="318"/>
      <c r="AJ31" s="318"/>
      <c r="AK31" s="318"/>
      <c r="AL31" s="180" t="s">
        <v>440</v>
      </c>
      <c r="AM31" s="180" t="s">
        <v>440</v>
      </c>
      <c r="AN31" s="180" t="s">
        <v>440</v>
      </c>
      <c r="AO31" s="180" t="s">
        <v>440</v>
      </c>
      <c r="AP31" s="318"/>
      <c r="AQ31" s="318"/>
      <c r="AR31" s="318"/>
      <c r="AS31" s="180" t="s">
        <v>440</v>
      </c>
      <c r="AT31" s="318"/>
      <c r="AU31" s="180" t="s">
        <v>440</v>
      </c>
      <c r="AV31" s="180" t="s">
        <v>440</v>
      </c>
    </row>
    <row r="32" spans="1:48" s="19" customFormat="1" ht="23.25" customHeight="1" x14ac:dyDescent="0.25">
      <c r="A32" s="318"/>
      <c r="B32" s="318"/>
      <c r="C32" s="318"/>
      <c r="D32" s="318"/>
      <c r="E32" s="180" t="s">
        <v>440</v>
      </c>
      <c r="F32" s="180" t="s">
        <v>440</v>
      </c>
      <c r="G32" s="180" t="s">
        <v>440</v>
      </c>
      <c r="H32" s="180" t="s">
        <v>440</v>
      </c>
      <c r="I32" s="180" t="s">
        <v>440</v>
      </c>
      <c r="J32" s="180" t="s">
        <v>440</v>
      </c>
      <c r="K32" s="180" t="s">
        <v>440</v>
      </c>
      <c r="L32" s="321"/>
      <c r="M32" s="318"/>
      <c r="N32" s="318"/>
      <c r="O32" s="318"/>
      <c r="P32" s="321"/>
      <c r="Q32" s="318"/>
      <c r="R32" s="321"/>
      <c r="S32" s="318"/>
      <c r="T32" s="318"/>
      <c r="U32" s="321"/>
      <c r="V32" s="321"/>
      <c r="W32" s="149" t="s">
        <v>602</v>
      </c>
      <c r="X32" s="149"/>
      <c r="Y32" s="149" t="s">
        <v>602</v>
      </c>
      <c r="Z32" s="321"/>
      <c r="AA32" s="151">
        <v>97457.889450000002</v>
      </c>
      <c r="AB32" s="180" t="s">
        <v>440</v>
      </c>
      <c r="AC32" s="180" t="s">
        <v>440</v>
      </c>
      <c r="AD32" s="321"/>
      <c r="AE32" s="321"/>
      <c r="AF32" s="318"/>
      <c r="AG32" s="318"/>
      <c r="AH32" s="318"/>
      <c r="AI32" s="318"/>
      <c r="AJ32" s="318"/>
      <c r="AK32" s="318"/>
      <c r="AL32" s="180" t="s">
        <v>440</v>
      </c>
      <c r="AM32" s="180" t="s">
        <v>440</v>
      </c>
      <c r="AN32" s="180" t="s">
        <v>440</v>
      </c>
      <c r="AO32" s="180" t="s">
        <v>440</v>
      </c>
      <c r="AP32" s="318"/>
      <c r="AQ32" s="318"/>
      <c r="AR32" s="318"/>
      <c r="AS32" s="180" t="s">
        <v>440</v>
      </c>
      <c r="AT32" s="318"/>
      <c r="AU32" s="180" t="s">
        <v>440</v>
      </c>
      <c r="AV32" s="180" t="s">
        <v>440</v>
      </c>
    </row>
    <row r="33" spans="1:48" s="19" customFormat="1" ht="24" customHeight="1" x14ac:dyDescent="0.25">
      <c r="A33" s="318"/>
      <c r="B33" s="318"/>
      <c r="C33" s="318"/>
      <c r="D33" s="318"/>
      <c r="E33" s="180" t="s">
        <v>440</v>
      </c>
      <c r="F33" s="180" t="s">
        <v>440</v>
      </c>
      <c r="G33" s="180" t="s">
        <v>440</v>
      </c>
      <c r="H33" s="180" t="s">
        <v>440</v>
      </c>
      <c r="I33" s="180" t="s">
        <v>440</v>
      </c>
      <c r="J33" s="180" t="s">
        <v>440</v>
      </c>
      <c r="K33" s="180" t="s">
        <v>440</v>
      </c>
      <c r="L33" s="321"/>
      <c r="M33" s="318"/>
      <c r="N33" s="318"/>
      <c r="O33" s="318"/>
      <c r="P33" s="321"/>
      <c r="Q33" s="318"/>
      <c r="R33" s="321"/>
      <c r="S33" s="318"/>
      <c r="T33" s="318"/>
      <c r="U33" s="321"/>
      <c r="V33" s="321"/>
      <c r="W33" s="149" t="s">
        <v>611</v>
      </c>
      <c r="X33" s="149"/>
      <c r="Y33" s="149" t="s">
        <v>602</v>
      </c>
      <c r="Z33" s="321"/>
      <c r="AA33" s="151">
        <v>69818.872879999995</v>
      </c>
      <c r="AB33" s="180" t="s">
        <v>440</v>
      </c>
      <c r="AC33" s="180" t="s">
        <v>440</v>
      </c>
      <c r="AD33" s="321"/>
      <c r="AE33" s="321"/>
      <c r="AF33" s="318"/>
      <c r="AG33" s="318"/>
      <c r="AH33" s="318"/>
      <c r="AI33" s="318"/>
      <c r="AJ33" s="318"/>
      <c r="AK33" s="318"/>
      <c r="AL33" s="180" t="s">
        <v>440</v>
      </c>
      <c r="AM33" s="180" t="s">
        <v>440</v>
      </c>
      <c r="AN33" s="180" t="s">
        <v>440</v>
      </c>
      <c r="AO33" s="180" t="s">
        <v>440</v>
      </c>
      <c r="AP33" s="318"/>
      <c r="AQ33" s="318"/>
      <c r="AR33" s="318"/>
      <c r="AS33" s="180" t="s">
        <v>440</v>
      </c>
      <c r="AT33" s="318"/>
      <c r="AU33" s="180" t="s">
        <v>440</v>
      </c>
      <c r="AV33" s="180" t="s">
        <v>440</v>
      </c>
    </row>
    <row r="34" spans="1:48" s="19" customFormat="1" ht="32.1" customHeight="1" x14ac:dyDescent="0.25">
      <c r="A34" s="318"/>
      <c r="B34" s="318"/>
      <c r="C34" s="318"/>
      <c r="D34" s="318"/>
      <c r="E34" s="180" t="s">
        <v>440</v>
      </c>
      <c r="F34" s="180" t="s">
        <v>440</v>
      </c>
      <c r="G34" s="180" t="s">
        <v>440</v>
      </c>
      <c r="H34" s="180" t="s">
        <v>440</v>
      </c>
      <c r="I34" s="180" t="s">
        <v>440</v>
      </c>
      <c r="J34" s="180" t="s">
        <v>440</v>
      </c>
      <c r="K34" s="180" t="s">
        <v>440</v>
      </c>
      <c r="L34" s="321"/>
      <c r="M34" s="318"/>
      <c r="N34" s="318"/>
      <c r="O34" s="318"/>
      <c r="P34" s="321"/>
      <c r="Q34" s="318"/>
      <c r="R34" s="321"/>
      <c r="S34" s="318"/>
      <c r="T34" s="318"/>
      <c r="U34" s="321"/>
      <c r="V34" s="321"/>
      <c r="W34" s="149" t="s">
        <v>612</v>
      </c>
      <c r="X34" s="149"/>
      <c r="Y34" s="149" t="s">
        <v>602</v>
      </c>
      <c r="Z34" s="321"/>
      <c r="AA34" s="151">
        <v>69835.229659999997</v>
      </c>
      <c r="AB34" s="180" t="s">
        <v>440</v>
      </c>
      <c r="AC34" s="180" t="s">
        <v>440</v>
      </c>
      <c r="AD34" s="321"/>
      <c r="AE34" s="321"/>
      <c r="AF34" s="318"/>
      <c r="AG34" s="318"/>
      <c r="AH34" s="318"/>
      <c r="AI34" s="318"/>
      <c r="AJ34" s="318"/>
      <c r="AK34" s="318"/>
      <c r="AL34" s="180" t="s">
        <v>440</v>
      </c>
      <c r="AM34" s="180" t="s">
        <v>440</v>
      </c>
      <c r="AN34" s="180" t="s">
        <v>440</v>
      </c>
      <c r="AO34" s="180" t="s">
        <v>440</v>
      </c>
      <c r="AP34" s="318"/>
      <c r="AQ34" s="318"/>
      <c r="AR34" s="318"/>
      <c r="AS34" s="180" t="s">
        <v>440</v>
      </c>
      <c r="AT34" s="318"/>
      <c r="AU34" s="180" t="s">
        <v>440</v>
      </c>
      <c r="AV34" s="180" t="s">
        <v>440</v>
      </c>
    </row>
    <row r="35" spans="1:48" s="19" customFormat="1" ht="71.099999999999994" customHeight="1" x14ac:dyDescent="0.25">
      <c r="A35" s="326"/>
      <c r="B35" s="326" t="s">
        <v>461</v>
      </c>
      <c r="C35" s="326" t="s">
        <v>462</v>
      </c>
      <c r="D35" s="332">
        <v>43800</v>
      </c>
      <c r="E35" s="180" t="s">
        <v>440</v>
      </c>
      <c r="F35" s="180" t="s">
        <v>440</v>
      </c>
      <c r="G35" s="180" t="s">
        <v>440</v>
      </c>
      <c r="H35" s="180" t="s">
        <v>440</v>
      </c>
      <c r="I35" s="180" t="s">
        <v>440</v>
      </c>
      <c r="J35" s="180" t="s">
        <v>440</v>
      </c>
      <c r="K35" s="180" t="s">
        <v>440</v>
      </c>
      <c r="L35" s="333">
        <v>5747</v>
      </c>
      <c r="M35" s="326" t="s">
        <v>464</v>
      </c>
      <c r="N35" s="326" t="s">
        <v>480</v>
      </c>
      <c r="O35" s="326" t="s">
        <v>481</v>
      </c>
      <c r="P35" s="328">
        <v>86999.261270000003</v>
      </c>
      <c r="Q35" s="326" t="s">
        <v>482</v>
      </c>
      <c r="R35" s="328">
        <v>86999.261270000003</v>
      </c>
      <c r="S35" s="326" t="s">
        <v>483</v>
      </c>
      <c r="T35" s="326" t="s">
        <v>483</v>
      </c>
      <c r="U35" s="330">
        <v>4</v>
      </c>
      <c r="V35" s="330">
        <v>1</v>
      </c>
      <c r="W35" s="149" t="s">
        <v>468</v>
      </c>
      <c r="X35" s="151">
        <v>79000.215819999998</v>
      </c>
      <c r="Y35" s="180" t="s">
        <v>440</v>
      </c>
      <c r="Z35" s="330">
        <v>2</v>
      </c>
      <c r="AA35" s="151">
        <v>69835.229659999997</v>
      </c>
      <c r="AB35" s="334">
        <v>79000.22</v>
      </c>
      <c r="AC35" s="326" t="s">
        <v>468</v>
      </c>
      <c r="AD35" s="328">
        <v>93220.254669999995</v>
      </c>
      <c r="AE35" s="328">
        <v>-8227.8077900000008</v>
      </c>
      <c r="AF35" s="335">
        <v>51290</v>
      </c>
      <c r="AG35" s="326" t="s">
        <v>469</v>
      </c>
      <c r="AH35" s="326" t="s">
        <v>484</v>
      </c>
      <c r="AI35" s="326" t="s">
        <v>485</v>
      </c>
      <c r="AJ35" s="326" t="s">
        <v>486</v>
      </c>
      <c r="AK35" s="326" t="s">
        <v>485</v>
      </c>
      <c r="AL35" s="180" t="s">
        <v>440</v>
      </c>
      <c r="AM35" s="180" t="s">
        <v>440</v>
      </c>
      <c r="AN35" s="180" t="s">
        <v>440</v>
      </c>
      <c r="AO35" s="180" t="s">
        <v>440</v>
      </c>
      <c r="AP35" s="326" t="s">
        <v>487</v>
      </c>
      <c r="AQ35" s="326" t="s">
        <v>488</v>
      </c>
      <c r="AR35" s="326" t="s">
        <v>489</v>
      </c>
      <c r="AS35" s="180" t="s">
        <v>440</v>
      </c>
      <c r="AT35" s="326" t="s">
        <v>613</v>
      </c>
      <c r="AU35" s="180" t="s">
        <v>440</v>
      </c>
      <c r="AV35" s="180" t="s">
        <v>440</v>
      </c>
    </row>
    <row r="36" spans="1:48" s="19" customFormat="1" ht="71.099999999999994" customHeight="1" x14ac:dyDescent="0.25">
      <c r="A36" s="327"/>
      <c r="B36" s="327"/>
      <c r="C36" s="327"/>
      <c r="D36" s="327"/>
      <c r="E36" s="180" t="s">
        <v>440</v>
      </c>
      <c r="F36" s="180" t="s">
        <v>440</v>
      </c>
      <c r="G36" s="180" t="s">
        <v>440</v>
      </c>
      <c r="H36" s="180" t="s">
        <v>440</v>
      </c>
      <c r="I36" s="180" t="s">
        <v>440</v>
      </c>
      <c r="J36" s="180" t="s">
        <v>440</v>
      </c>
      <c r="K36" s="180" t="s">
        <v>440</v>
      </c>
      <c r="L36" s="329"/>
      <c r="M36" s="327"/>
      <c r="N36" s="327"/>
      <c r="O36" s="327"/>
      <c r="P36" s="329"/>
      <c r="Q36" s="327"/>
      <c r="R36" s="329"/>
      <c r="S36" s="327"/>
      <c r="T36" s="327"/>
      <c r="U36" s="329"/>
      <c r="V36" s="329"/>
      <c r="W36" s="149" t="s">
        <v>491</v>
      </c>
      <c r="X36" s="151">
        <v>82881.355939999994</v>
      </c>
      <c r="Y36" s="180" t="s">
        <v>440</v>
      </c>
      <c r="Z36" s="329"/>
      <c r="AA36" s="151">
        <v>69835.229659999997</v>
      </c>
      <c r="AB36" s="329"/>
      <c r="AC36" s="327"/>
      <c r="AD36" s="329"/>
      <c r="AE36" s="329"/>
      <c r="AF36" s="327"/>
      <c r="AG36" s="327"/>
      <c r="AH36" s="327"/>
      <c r="AI36" s="327"/>
      <c r="AJ36" s="327"/>
      <c r="AK36" s="327"/>
      <c r="AL36" s="180" t="s">
        <v>440</v>
      </c>
      <c r="AM36" s="180" t="s">
        <v>440</v>
      </c>
      <c r="AN36" s="180" t="s">
        <v>440</v>
      </c>
      <c r="AO36" s="180" t="s">
        <v>440</v>
      </c>
      <c r="AP36" s="327"/>
      <c r="AQ36" s="327"/>
      <c r="AR36" s="327"/>
      <c r="AS36" s="180" t="s">
        <v>440</v>
      </c>
      <c r="AT36" s="327"/>
      <c r="AU36" s="180" t="s">
        <v>440</v>
      </c>
      <c r="AV36" s="180" t="s">
        <v>440</v>
      </c>
    </row>
  </sheetData>
  <mergeCells count="150">
    <mergeCell ref="AQ35:AQ36"/>
    <mergeCell ref="AR35:AR36"/>
    <mergeCell ref="AT35:AT36"/>
    <mergeCell ref="Z35:Z36"/>
    <mergeCell ref="AB35:AB36"/>
    <mergeCell ref="AC35:AC36"/>
    <mergeCell ref="AD35:AD36"/>
    <mergeCell ref="AE35:AE36"/>
    <mergeCell ref="AF35:AF36"/>
    <mergeCell ref="AG35:AG36"/>
    <mergeCell ref="AH35:AH36"/>
    <mergeCell ref="AI35:AI36"/>
    <mergeCell ref="A35:A36"/>
    <mergeCell ref="B35:B36"/>
    <mergeCell ref="C35:C36"/>
    <mergeCell ref="D35:D36"/>
    <mergeCell ref="L35:L36"/>
    <mergeCell ref="M35:M36"/>
    <mergeCell ref="N35:N36"/>
    <mergeCell ref="O35:O36"/>
    <mergeCell ref="P35:P36"/>
    <mergeCell ref="Q35:Q36"/>
    <mergeCell ref="R35:R36"/>
    <mergeCell ref="S35:S36"/>
    <mergeCell ref="T35:T36"/>
    <mergeCell ref="U35:U36"/>
    <mergeCell ref="V35:V36"/>
    <mergeCell ref="AJ28:AJ34"/>
    <mergeCell ref="AK28:AK34"/>
    <mergeCell ref="AP28:AP34"/>
    <mergeCell ref="Q28:Q34"/>
    <mergeCell ref="R28:R34"/>
    <mergeCell ref="S28:S34"/>
    <mergeCell ref="T28:T34"/>
    <mergeCell ref="U28:U34"/>
    <mergeCell ref="V28:V34"/>
    <mergeCell ref="AJ35:AJ36"/>
    <mergeCell ref="AK35:AK36"/>
    <mergeCell ref="AP35:AP36"/>
    <mergeCell ref="AQ28:AQ34"/>
    <mergeCell ref="AR28:AR34"/>
    <mergeCell ref="AT28:AT34"/>
    <mergeCell ref="Z28:Z34"/>
    <mergeCell ref="AD28:AD34"/>
    <mergeCell ref="AE28:AE34"/>
    <mergeCell ref="AF28:AF34"/>
    <mergeCell ref="AG28:AG34"/>
    <mergeCell ref="AH28:AH34"/>
    <mergeCell ref="AI28:AI34"/>
    <mergeCell ref="A28:A34"/>
    <mergeCell ref="B28:B34"/>
    <mergeCell ref="C28:C34"/>
    <mergeCell ref="D28:D34"/>
    <mergeCell ref="L28:L34"/>
    <mergeCell ref="M28:M34"/>
    <mergeCell ref="N28:N34"/>
    <mergeCell ref="O28:O34"/>
    <mergeCell ref="P28:P34"/>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T21:T22"/>
    <mergeCell ref="J21:J22"/>
    <mergeCell ref="V20:V22"/>
    <mergeCell ref="AM25:AO25"/>
    <mergeCell ref="A26:A27"/>
    <mergeCell ref="B26:B27"/>
    <mergeCell ref="C26:C27"/>
    <mergeCell ref="D26:D27"/>
    <mergeCell ref="L26:L27"/>
    <mergeCell ref="M26:M27"/>
    <mergeCell ref="N26:N27"/>
    <mergeCell ref="O26:O27"/>
    <mergeCell ref="AD26:AD27"/>
    <mergeCell ref="AE26:AE27"/>
    <mergeCell ref="AF26:AF27"/>
    <mergeCell ref="AG26:AG27"/>
    <mergeCell ref="AH26:AH27"/>
    <mergeCell ref="U26:U27"/>
    <mergeCell ref="V26:V27"/>
    <mergeCell ref="Z26:Z27"/>
    <mergeCell ref="AB26:AB27"/>
    <mergeCell ref="AC26:AC27"/>
    <mergeCell ref="AP26:AP27"/>
    <mergeCell ref="AQ26:AQ27"/>
    <mergeCell ref="AR26:AR27"/>
    <mergeCell ref="AT26:AT27"/>
    <mergeCell ref="AI26:AI27"/>
    <mergeCell ref="AJ26:AJ27"/>
    <mergeCell ref="AK26:AK27"/>
    <mergeCell ref="P26:P27"/>
    <mergeCell ref="Q26:Q27"/>
    <mergeCell ref="R26:R27"/>
    <mergeCell ref="S26:S27"/>
    <mergeCell ref="T26:T2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Q92"/>
  <sheetViews>
    <sheetView topLeftCell="A64" zoomScale="90" zoomScaleNormal="90" workbookViewId="0">
      <selection activeCell="G26" sqref="G26:L26"/>
    </sheetView>
  </sheetViews>
  <sheetFormatPr defaultColWidth="8.7109375" defaultRowHeight="15" x14ac:dyDescent="0.25"/>
  <cols>
    <col min="1" max="5" width="8.7109375" style="10" customWidth="1"/>
    <col min="6" max="6" width="23.28515625" style="10" customWidth="1"/>
    <col min="7" max="11" width="8.7109375" style="10" customWidth="1"/>
    <col min="12" max="12" width="33.140625" style="10" customWidth="1"/>
    <col min="13" max="17" width="8.7109375" style="10" customWidth="1"/>
  </cols>
  <sheetData>
    <row r="1" spans="1:17" ht="15.95" customHeight="1" x14ac:dyDescent="0.25">
      <c r="C1" s="1" t="s">
        <v>126</v>
      </c>
      <c r="J1" s="1" t="s">
        <v>0</v>
      </c>
      <c r="M1"/>
      <c r="N1"/>
      <c r="O1"/>
      <c r="P1"/>
      <c r="Q1"/>
    </row>
    <row r="2" spans="1:17" ht="15.95" customHeight="1" x14ac:dyDescent="0.25">
      <c r="C2" s="1" t="s">
        <v>126</v>
      </c>
      <c r="J2" s="1" t="s">
        <v>1</v>
      </c>
      <c r="M2"/>
      <c r="N2"/>
      <c r="O2"/>
      <c r="P2"/>
      <c r="Q2"/>
    </row>
    <row r="3" spans="1:17" ht="15.95" customHeight="1" x14ac:dyDescent="0.25">
      <c r="C3" s="1" t="s">
        <v>126</v>
      </c>
      <c r="J3" s="1" t="s">
        <v>2</v>
      </c>
      <c r="M3"/>
      <c r="N3"/>
      <c r="O3"/>
      <c r="P3"/>
      <c r="Q3"/>
    </row>
    <row r="5" spans="1:17" ht="15.95" customHeight="1" x14ac:dyDescent="0.25">
      <c r="A5" s="244" t="s">
        <v>631</v>
      </c>
      <c r="B5" s="244"/>
      <c r="C5" s="244"/>
      <c r="D5" s="244"/>
      <c r="E5" s="244"/>
      <c r="F5" s="244"/>
      <c r="G5" s="244"/>
      <c r="H5" s="244"/>
      <c r="I5" s="244"/>
      <c r="J5" s="244"/>
      <c r="K5" s="244"/>
      <c r="L5" s="244"/>
      <c r="M5"/>
      <c r="N5"/>
      <c r="O5"/>
      <c r="P5"/>
      <c r="Q5"/>
    </row>
    <row r="7" spans="1:17" ht="18.95" customHeight="1" x14ac:dyDescent="0.3">
      <c r="A7" s="245" t="s">
        <v>3</v>
      </c>
      <c r="B7" s="245"/>
      <c r="C7" s="245"/>
      <c r="D7" s="245"/>
      <c r="E7" s="245"/>
      <c r="F7" s="245"/>
      <c r="G7" s="245"/>
      <c r="H7" s="245"/>
      <c r="I7" s="245"/>
      <c r="J7" s="245"/>
      <c r="K7" s="245"/>
      <c r="L7" s="245"/>
      <c r="M7"/>
      <c r="N7"/>
      <c r="O7"/>
      <c r="P7"/>
      <c r="Q7"/>
    </row>
    <row r="9" spans="1:17" ht="15.95" customHeight="1" x14ac:dyDescent="0.25">
      <c r="A9" s="244" t="s">
        <v>4</v>
      </c>
      <c r="B9" s="244"/>
      <c r="C9" s="244"/>
      <c r="D9" s="244"/>
      <c r="E9" s="244"/>
      <c r="F9" s="244"/>
      <c r="G9" s="244"/>
      <c r="H9" s="244"/>
      <c r="I9" s="244"/>
      <c r="J9" s="244"/>
      <c r="K9" s="244"/>
      <c r="L9" s="244"/>
      <c r="M9"/>
      <c r="N9"/>
      <c r="O9"/>
      <c r="P9"/>
      <c r="Q9"/>
    </row>
    <row r="10" spans="1:17" ht="15.95" customHeight="1" x14ac:dyDescent="0.25">
      <c r="A10" s="242" t="s">
        <v>5</v>
      </c>
      <c r="B10" s="242"/>
      <c r="C10" s="242"/>
      <c r="D10" s="242"/>
      <c r="E10" s="242"/>
      <c r="F10" s="242"/>
      <c r="G10" s="242"/>
      <c r="H10" s="242"/>
      <c r="I10" s="242"/>
      <c r="J10" s="242"/>
      <c r="K10" s="242"/>
      <c r="L10" s="242"/>
      <c r="M10"/>
      <c r="N10"/>
      <c r="O10"/>
      <c r="P10"/>
      <c r="Q10"/>
    </row>
    <row r="12" spans="1:17" ht="15.95" customHeight="1" x14ac:dyDescent="0.25">
      <c r="A12" s="244" t="str">
        <f>'1. паспорт местоположение '!A12:C12</f>
        <v>F_003-56-1-05.20-0000</v>
      </c>
      <c r="B12" s="244"/>
      <c r="C12" s="244"/>
      <c r="D12" s="244"/>
      <c r="E12" s="244"/>
      <c r="F12" s="244"/>
      <c r="G12" s="244"/>
      <c r="H12" s="244"/>
      <c r="I12" s="244"/>
      <c r="J12" s="244"/>
      <c r="K12" s="244"/>
      <c r="L12" s="244"/>
      <c r="M12"/>
      <c r="N12"/>
      <c r="O12"/>
      <c r="P12"/>
      <c r="Q12"/>
    </row>
    <row r="13" spans="1:17" ht="15.95" customHeight="1" x14ac:dyDescent="0.25">
      <c r="A13" s="242" t="s">
        <v>6</v>
      </c>
      <c r="B13" s="242"/>
      <c r="C13" s="242"/>
      <c r="D13" s="242"/>
      <c r="E13" s="242"/>
      <c r="F13" s="242"/>
      <c r="G13" s="242"/>
      <c r="H13" s="242"/>
      <c r="I13" s="242"/>
      <c r="J13" s="242"/>
      <c r="K13" s="242"/>
      <c r="L13" s="242"/>
      <c r="M13"/>
      <c r="N13"/>
      <c r="O13"/>
      <c r="P13"/>
      <c r="Q13"/>
    </row>
    <row r="15" spans="1:17" ht="32.25" customHeight="1" x14ac:dyDescent="0.25">
      <c r="A15" s="241" t="str">
        <f>'1. паспорт местоположение '!A15:C15</f>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v>
      </c>
      <c r="B15" s="241"/>
      <c r="C15" s="241"/>
      <c r="D15" s="241"/>
      <c r="E15" s="241"/>
      <c r="F15" s="241"/>
      <c r="G15" s="241"/>
      <c r="H15" s="241"/>
      <c r="I15" s="241"/>
      <c r="J15" s="241"/>
      <c r="K15" s="241"/>
      <c r="L15" s="241"/>
      <c r="M15"/>
      <c r="N15"/>
      <c r="O15"/>
      <c r="P15"/>
      <c r="Q15"/>
    </row>
    <row r="16" spans="1:17" ht="15.95" customHeight="1" x14ac:dyDescent="0.25">
      <c r="A16" s="242" t="s">
        <v>7</v>
      </c>
      <c r="B16" s="242"/>
      <c r="C16" s="242"/>
      <c r="D16" s="242"/>
      <c r="E16" s="242"/>
      <c r="F16" s="242"/>
      <c r="G16" s="242"/>
      <c r="H16" s="242"/>
      <c r="I16" s="242"/>
      <c r="J16" s="242"/>
      <c r="K16" s="242"/>
      <c r="L16" s="242"/>
      <c r="M16"/>
      <c r="N16"/>
      <c r="O16"/>
      <c r="P16"/>
      <c r="Q16"/>
    </row>
    <row r="18" spans="1:17" ht="18.95" customHeight="1" x14ac:dyDescent="0.3">
      <c r="A18" s="247" t="s">
        <v>384</v>
      </c>
      <c r="B18" s="247"/>
      <c r="C18" s="247"/>
      <c r="D18" s="247"/>
      <c r="E18" s="247"/>
      <c r="F18" s="247"/>
      <c r="G18" s="247"/>
      <c r="H18" s="247"/>
      <c r="I18" s="247"/>
      <c r="J18" s="247"/>
      <c r="K18" s="247"/>
      <c r="L18" s="247"/>
      <c r="N18"/>
      <c r="O18"/>
      <c r="P18"/>
      <c r="Q18"/>
    </row>
    <row r="20" spans="1:17" ht="63.75" customHeight="1" x14ac:dyDescent="0.25">
      <c r="A20" s="358" t="s">
        <v>385</v>
      </c>
      <c r="B20" s="358"/>
      <c r="C20" s="358"/>
      <c r="D20" s="358"/>
      <c r="E20" s="358"/>
      <c r="F20" s="358"/>
      <c r="G20" s="339" t="str">
        <f>A15</f>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v>
      </c>
      <c r="H20" s="339"/>
      <c r="I20" s="339"/>
      <c r="J20" s="339"/>
      <c r="K20" s="339"/>
      <c r="L20" s="339"/>
      <c r="M20" s="10" t="s">
        <v>126</v>
      </c>
      <c r="N20"/>
      <c r="O20"/>
      <c r="P20"/>
      <c r="Q20"/>
    </row>
    <row r="21" spans="1:17" ht="118.5" customHeight="1" x14ac:dyDescent="0.25">
      <c r="A21" s="358" t="s">
        <v>386</v>
      </c>
      <c r="B21" s="358"/>
      <c r="C21" s="358"/>
      <c r="D21" s="358"/>
      <c r="E21" s="358"/>
      <c r="F21" s="358"/>
      <c r="G21" s="339" t="s">
        <v>522</v>
      </c>
      <c r="H21" s="339"/>
      <c r="I21" s="339"/>
      <c r="J21" s="339"/>
      <c r="K21" s="339"/>
      <c r="L21" s="339"/>
      <c r="N21"/>
      <c r="O21"/>
      <c r="P21"/>
      <c r="Q21"/>
    </row>
    <row r="22" spans="1:17" ht="15.95" customHeight="1" x14ac:dyDescent="0.25">
      <c r="A22" s="358" t="s">
        <v>387</v>
      </c>
      <c r="B22" s="358"/>
      <c r="C22" s="358"/>
      <c r="D22" s="358"/>
      <c r="E22" s="358"/>
      <c r="F22" s="358"/>
      <c r="G22" s="339" t="s">
        <v>581</v>
      </c>
      <c r="H22" s="339"/>
      <c r="I22" s="339"/>
      <c r="J22" s="339"/>
      <c r="K22" s="339"/>
      <c r="L22" s="339"/>
      <c r="N22"/>
      <c r="O22"/>
      <c r="P22"/>
      <c r="Q22"/>
    </row>
    <row r="23" spans="1:17" ht="15.95" customHeight="1" x14ac:dyDescent="0.25">
      <c r="A23" s="358" t="s">
        <v>388</v>
      </c>
      <c r="B23" s="358"/>
      <c r="C23" s="358"/>
      <c r="D23" s="358"/>
      <c r="E23" s="358"/>
      <c r="F23" s="358"/>
      <c r="G23" s="339" t="s">
        <v>634</v>
      </c>
      <c r="H23" s="339"/>
      <c r="I23" s="339"/>
      <c r="J23" s="339"/>
      <c r="K23" s="339"/>
      <c r="L23" s="339"/>
      <c r="N23"/>
      <c r="O23"/>
      <c r="P23"/>
      <c r="Q23"/>
    </row>
    <row r="24" spans="1:17" ht="15.95" customHeight="1" x14ac:dyDescent="0.25">
      <c r="A24" s="358" t="s">
        <v>389</v>
      </c>
      <c r="B24" s="358"/>
      <c r="C24" s="358"/>
      <c r="D24" s="358"/>
      <c r="E24" s="358"/>
      <c r="F24" s="358"/>
      <c r="G24" s="339">
        <v>2019</v>
      </c>
      <c r="H24" s="339"/>
      <c r="I24" s="339"/>
      <c r="J24" s="339"/>
      <c r="K24" s="339"/>
      <c r="L24" s="339"/>
      <c r="N24"/>
      <c r="O24"/>
      <c r="P24"/>
      <c r="Q24"/>
    </row>
    <row r="25" spans="1:17" ht="15.95" customHeight="1" x14ac:dyDescent="0.25">
      <c r="A25" s="358" t="s">
        <v>390</v>
      </c>
      <c r="B25" s="358"/>
      <c r="C25" s="358"/>
      <c r="D25" s="358"/>
      <c r="E25" s="358"/>
      <c r="F25" s="358"/>
      <c r="G25" s="339" t="str">
        <f>'3.3 паспорт описание '!C30</f>
        <v>З</v>
      </c>
      <c r="H25" s="339"/>
      <c r="I25" s="339"/>
      <c r="J25" s="339"/>
      <c r="K25" s="339"/>
      <c r="L25" s="339"/>
      <c r="N25"/>
      <c r="O25"/>
      <c r="P25"/>
      <c r="Q25"/>
    </row>
    <row r="26" spans="1:17" ht="15.95" customHeight="1" x14ac:dyDescent="0.25">
      <c r="A26" s="358" t="s">
        <v>623</v>
      </c>
      <c r="B26" s="358"/>
      <c r="C26" s="358"/>
      <c r="D26" s="358"/>
      <c r="E26" s="358"/>
      <c r="F26" s="358"/>
      <c r="G26" s="359">
        <f>'6.2. Паспорт фин осв ввод (2)'!D24</f>
        <v>435.72844886000001</v>
      </c>
      <c r="H26" s="359"/>
      <c r="I26" s="359"/>
      <c r="J26" s="359"/>
      <c r="K26" s="359"/>
      <c r="L26" s="359"/>
      <c r="N26"/>
      <c r="O26"/>
      <c r="P26"/>
      <c r="Q26"/>
    </row>
    <row r="27" spans="1:17" ht="15.95" customHeight="1" x14ac:dyDescent="0.25">
      <c r="A27" s="358" t="s">
        <v>391</v>
      </c>
      <c r="B27" s="358"/>
      <c r="C27" s="358"/>
      <c r="D27" s="358"/>
      <c r="E27" s="358"/>
      <c r="F27" s="358"/>
      <c r="G27" s="339" t="s">
        <v>624</v>
      </c>
      <c r="H27" s="339"/>
      <c r="I27" s="339"/>
      <c r="J27" s="339"/>
      <c r="K27" s="339"/>
      <c r="L27" s="339"/>
      <c r="N27"/>
      <c r="O27"/>
      <c r="P27"/>
      <c r="Q27"/>
    </row>
    <row r="28" spans="1:17" ht="15.95" customHeight="1" x14ac:dyDescent="0.25">
      <c r="A28" s="358" t="s">
        <v>392</v>
      </c>
      <c r="B28" s="358"/>
      <c r="C28" s="358"/>
      <c r="D28" s="358"/>
      <c r="E28" s="358"/>
      <c r="F28" s="358"/>
      <c r="G28" s="359">
        <f>G26</f>
        <v>435.72844886000001</v>
      </c>
      <c r="H28" s="359"/>
      <c r="I28" s="359"/>
      <c r="J28" s="359"/>
      <c r="K28" s="359"/>
      <c r="L28" s="359"/>
      <c r="N28"/>
      <c r="O28"/>
      <c r="P28"/>
      <c r="Q28"/>
    </row>
    <row r="29" spans="1:17" ht="16.5" customHeight="1" x14ac:dyDescent="0.25">
      <c r="A29" s="340" t="s">
        <v>393</v>
      </c>
      <c r="B29" s="340"/>
      <c r="C29" s="340"/>
      <c r="D29" s="340"/>
      <c r="E29" s="340"/>
      <c r="F29" s="340"/>
      <c r="G29" s="359">
        <v>338.39281199999999</v>
      </c>
      <c r="H29" s="359"/>
      <c r="I29" s="359"/>
      <c r="J29" s="359"/>
      <c r="K29" s="359"/>
      <c r="L29" s="359"/>
      <c r="N29"/>
      <c r="O29"/>
      <c r="P29"/>
      <c r="Q29"/>
    </row>
    <row r="30" spans="1:17" ht="15.95" customHeight="1" x14ac:dyDescent="0.25">
      <c r="A30" s="338" t="s">
        <v>394</v>
      </c>
      <c r="B30" s="338"/>
      <c r="C30" s="338"/>
      <c r="D30" s="338"/>
      <c r="E30" s="338"/>
      <c r="F30" s="338"/>
      <c r="G30" s="343"/>
      <c r="H30" s="343"/>
      <c r="I30" s="343"/>
      <c r="J30" s="343"/>
      <c r="K30" s="343"/>
      <c r="L30" s="343"/>
      <c r="N30"/>
      <c r="O30"/>
      <c r="P30"/>
      <c r="Q30"/>
    </row>
    <row r="31" spans="1:17" s="98" customFormat="1" ht="30.75" customHeight="1" x14ac:dyDescent="0.25">
      <c r="A31" s="340" t="s">
        <v>492</v>
      </c>
      <c r="B31" s="340"/>
      <c r="C31" s="340"/>
      <c r="D31" s="340"/>
      <c r="E31" s="340"/>
      <c r="F31" s="340"/>
      <c r="G31" s="360" t="s">
        <v>615</v>
      </c>
      <c r="H31" s="360"/>
      <c r="I31" s="360"/>
      <c r="J31" s="360"/>
      <c r="K31" s="360"/>
      <c r="L31" s="360"/>
      <c r="M31" s="10"/>
    </row>
    <row r="32" spans="1:17" s="98" customFormat="1" ht="15.95" customHeight="1" x14ac:dyDescent="0.25">
      <c r="A32" s="338" t="s">
        <v>614</v>
      </c>
      <c r="B32" s="338"/>
      <c r="C32" s="338"/>
      <c r="D32" s="338"/>
      <c r="E32" s="338"/>
      <c r="F32" s="338"/>
      <c r="G32" s="361">
        <v>82.386269999999996</v>
      </c>
      <c r="H32" s="361"/>
      <c r="I32" s="361"/>
      <c r="J32" s="361"/>
      <c r="K32" s="361"/>
      <c r="L32" s="361"/>
      <c r="M32" s="10"/>
    </row>
    <row r="33" spans="1:17" s="98" customFormat="1" ht="15.95" customHeight="1" x14ac:dyDescent="0.25">
      <c r="A33" s="338" t="s">
        <v>493</v>
      </c>
      <c r="B33" s="338"/>
      <c r="C33" s="338"/>
      <c r="D33" s="338"/>
      <c r="E33" s="338"/>
      <c r="F33" s="338"/>
      <c r="G33" s="343"/>
      <c r="H33" s="343"/>
      <c r="I33" s="343"/>
      <c r="J33" s="343"/>
      <c r="K33" s="343"/>
      <c r="L33" s="343"/>
      <c r="M33" s="10"/>
    </row>
    <row r="34" spans="1:17" s="98" customFormat="1" ht="15.95" customHeight="1" x14ac:dyDescent="0.25">
      <c r="A34" s="338" t="s">
        <v>494</v>
      </c>
      <c r="B34" s="338"/>
      <c r="C34" s="338"/>
      <c r="D34" s="338"/>
      <c r="E34" s="338"/>
      <c r="F34" s="338"/>
      <c r="G34" s="355">
        <f>7075.79717/1000</f>
        <v>7.0757971699999995</v>
      </c>
      <c r="H34" s="355"/>
      <c r="I34" s="355"/>
      <c r="J34" s="355"/>
      <c r="K34" s="355"/>
      <c r="L34" s="355"/>
      <c r="M34" s="10"/>
    </row>
    <row r="35" spans="1:17" s="98" customFormat="1" ht="15.95" customHeight="1" x14ac:dyDescent="0.25">
      <c r="A35" s="338" t="s">
        <v>495</v>
      </c>
      <c r="B35" s="338"/>
      <c r="C35" s="338"/>
      <c r="D35" s="338"/>
      <c r="E35" s="338"/>
      <c r="F35" s="338"/>
      <c r="G35" s="355">
        <f>20428.96845/1000</f>
        <v>20.428968449999999</v>
      </c>
      <c r="H35" s="355"/>
      <c r="I35" s="355"/>
      <c r="J35" s="355"/>
      <c r="K35" s="355"/>
      <c r="L35" s="355"/>
      <c r="M35" s="10"/>
    </row>
    <row r="36" spans="1:17" ht="31.5" customHeight="1" x14ac:dyDescent="0.25">
      <c r="A36" s="340" t="s">
        <v>492</v>
      </c>
      <c r="B36" s="340"/>
      <c r="C36" s="340"/>
      <c r="D36" s="340"/>
      <c r="E36" s="340"/>
      <c r="F36" s="340"/>
      <c r="G36" s="354" t="s">
        <v>511</v>
      </c>
      <c r="H36" s="354"/>
      <c r="I36" s="354"/>
      <c r="J36" s="354"/>
      <c r="K36" s="354"/>
      <c r="L36" s="354"/>
      <c r="N36"/>
      <c r="O36"/>
      <c r="P36"/>
      <c r="Q36"/>
    </row>
    <row r="37" spans="1:17" ht="15.95" customHeight="1" x14ac:dyDescent="0.25">
      <c r="A37" s="338" t="s">
        <v>512</v>
      </c>
      <c r="B37" s="338"/>
      <c r="C37" s="338"/>
      <c r="D37" s="338"/>
      <c r="E37" s="338"/>
      <c r="F37" s="338"/>
      <c r="G37" s="355">
        <v>93.220254670000003</v>
      </c>
      <c r="H37" s="355"/>
      <c r="I37" s="355"/>
      <c r="J37" s="355"/>
      <c r="K37" s="355"/>
      <c r="L37" s="355"/>
      <c r="N37"/>
      <c r="O37"/>
      <c r="P37"/>
      <c r="Q37"/>
    </row>
    <row r="38" spans="1:17" ht="15.95" customHeight="1" x14ac:dyDescent="0.25">
      <c r="A38" s="338" t="s">
        <v>493</v>
      </c>
      <c r="B38" s="338"/>
      <c r="C38" s="338"/>
      <c r="D38" s="338"/>
      <c r="E38" s="338"/>
      <c r="F38" s="338"/>
      <c r="G38" s="343"/>
      <c r="H38" s="343"/>
      <c r="I38" s="343"/>
      <c r="J38" s="343"/>
      <c r="K38" s="343"/>
      <c r="L38" s="343"/>
      <c r="M38"/>
      <c r="N38"/>
      <c r="O38"/>
      <c r="P38"/>
      <c r="Q38"/>
    </row>
    <row r="39" spans="1:17" ht="15.95" customHeight="1" x14ac:dyDescent="0.25">
      <c r="A39" s="338" t="s">
        <v>494</v>
      </c>
      <c r="B39" s="338"/>
      <c r="C39" s="338"/>
      <c r="D39" s="338"/>
      <c r="E39" s="338"/>
      <c r="F39" s="338"/>
      <c r="G39" s="355">
        <v>96.787049730000007</v>
      </c>
      <c r="H39" s="355"/>
      <c r="I39" s="355"/>
      <c r="J39" s="355"/>
      <c r="K39" s="355"/>
      <c r="L39" s="355"/>
      <c r="M39"/>
      <c r="N39"/>
      <c r="O39"/>
      <c r="P39"/>
      <c r="Q39"/>
    </row>
    <row r="40" spans="1:17" ht="15.95" customHeight="1" x14ac:dyDescent="0.25">
      <c r="A40" s="338" t="s">
        <v>495</v>
      </c>
      <c r="B40" s="338"/>
      <c r="C40" s="338"/>
      <c r="D40" s="338"/>
      <c r="E40" s="338"/>
      <c r="F40" s="338"/>
      <c r="G40" s="355">
        <v>79.000215819999994</v>
      </c>
      <c r="H40" s="355"/>
      <c r="I40" s="355"/>
      <c r="J40" s="355"/>
      <c r="K40" s="355"/>
      <c r="L40" s="355"/>
      <c r="M40"/>
      <c r="N40"/>
      <c r="O40"/>
      <c r="P40"/>
      <c r="Q40"/>
    </row>
    <row r="41" spans="1:17" ht="30.75" customHeight="1" x14ac:dyDescent="0.25">
      <c r="A41" s="340" t="s">
        <v>492</v>
      </c>
      <c r="B41" s="340"/>
      <c r="C41" s="340"/>
      <c r="D41" s="340"/>
      <c r="E41" s="340"/>
      <c r="F41" s="340"/>
      <c r="G41" s="354" t="s">
        <v>513</v>
      </c>
      <c r="H41" s="354"/>
      <c r="I41" s="354"/>
      <c r="J41" s="354"/>
      <c r="K41" s="354"/>
      <c r="L41" s="354"/>
      <c r="M41"/>
      <c r="N41"/>
      <c r="O41"/>
      <c r="P41"/>
      <c r="Q41"/>
    </row>
    <row r="42" spans="1:17" ht="15.95" customHeight="1" x14ac:dyDescent="0.25">
      <c r="A42" s="338" t="s">
        <v>514</v>
      </c>
      <c r="B42" s="338"/>
      <c r="C42" s="338"/>
      <c r="D42" s="338"/>
      <c r="E42" s="338"/>
      <c r="F42" s="338"/>
      <c r="G42" s="353">
        <f>G45</f>
        <v>4.2146699999999999</v>
      </c>
      <c r="H42" s="353"/>
      <c r="I42" s="353"/>
      <c r="J42" s="353"/>
      <c r="K42" s="353"/>
      <c r="L42" s="353"/>
      <c r="M42"/>
      <c r="N42"/>
      <c r="O42"/>
      <c r="P42"/>
      <c r="Q42"/>
    </row>
    <row r="43" spans="1:17" ht="15.95" customHeight="1" x14ac:dyDescent="0.25">
      <c r="A43" s="338" t="s">
        <v>493</v>
      </c>
      <c r="B43" s="338"/>
      <c r="C43" s="338"/>
      <c r="D43" s="338"/>
      <c r="E43" s="338"/>
      <c r="F43" s="338"/>
      <c r="G43" s="343"/>
      <c r="H43" s="343"/>
      <c r="I43" s="343"/>
      <c r="J43" s="343"/>
      <c r="K43" s="343"/>
      <c r="L43" s="343"/>
      <c r="M43"/>
      <c r="N43"/>
      <c r="O43"/>
      <c r="P43"/>
      <c r="Q43"/>
    </row>
    <row r="44" spans="1:17" ht="15.95" customHeight="1" x14ac:dyDescent="0.25">
      <c r="A44" s="338" t="s">
        <v>494</v>
      </c>
      <c r="B44" s="338"/>
      <c r="C44" s="338"/>
      <c r="D44" s="338"/>
      <c r="E44" s="338"/>
      <c r="F44" s="338"/>
      <c r="G44" s="352">
        <v>4.9733105999999996</v>
      </c>
      <c r="H44" s="352"/>
      <c r="I44" s="352"/>
      <c r="J44" s="352"/>
      <c r="K44" s="352"/>
      <c r="L44" s="352"/>
      <c r="M44"/>
      <c r="N44"/>
      <c r="O44"/>
      <c r="P44"/>
      <c r="Q44"/>
    </row>
    <row r="45" spans="1:17" ht="15.95" customHeight="1" x14ac:dyDescent="0.25">
      <c r="A45" s="338" t="s">
        <v>495</v>
      </c>
      <c r="B45" s="338"/>
      <c r="C45" s="338"/>
      <c r="D45" s="338"/>
      <c r="E45" s="338"/>
      <c r="F45" s="338"/>
      <c r="G45" s="353">
        <v>4.2146699999999999</v>
      </c>
      <c r="H45" s="353"/>
      <c r="I45" s="353"/>
      <c r="J45" s="353"/>
      <c r="K45" s="353"/>
      <c r="L45" s="353"/>
      <c r="M45"/>
      <c r="N45"/>
      <c r="O45"/>
      <c r="P45"/>
      <c r="Q45"/>
    </row>
    <row r="46" spans="1:17" ht="36" customHeight="1" x14ac:dyDescent="0.25">
      <c r="A46" s="340" t="s">
        <v>492</v>
      </c>
      <c r="B46" s="340"/>
      <c r="C46" s="340"/>
      <c r="D46" s="340"/>
      <c r="E46" s="340"/>
      <c r="F46" s="340"/>
      <c r="G46" s="354" t="s">
        <v>515</v>
      </c>
      <c r="H46" s="354"/>
      <c r="I46" s="354"/>
      <c r="J46" s="354"/>
      <c r="K46" s="354"/>
      <c r="L46" s="354"/>
      <c r="M46"/>
      <c r="N46"/>
      <c r="O46"/>
      <c r="P46"/>
      <c r="Q46"/>
    </row>
    <row r="47" spans="1:17" ht="15.95" customHeight="1" x14ac:dyDescent="0.25">
      <c r="A47" s="338" t="s">
        <v>516</v>
      </c>
      <c r="B47" s="338"/>
      <c r="C47" s="338"/>
      <c r="D47" s="338"/>
      <c r="E47" s="338"/>
      <c r="F47" s="338"/>
      <c r="G47" s="355">
        <v>70.328159830000004</v>
      </c>
      <c r="H47" s="355"/>
      <c r="I47" s="355"/>
      <c r="J47" s="355"/>
      <c r="K47" s="355"/>
      <c r="L47" s="355"/>
      <c r="M47"/>
      <c r="N47"/>
      <c r="O47"/>
      <c r="P47"/>
      <c r="Q47"/>
    </row>
    <row r="48" spans="1:17" ht="15.95" customHeight="1" x14ac:dyDescent="0.25">
      <c r="A48" s="338" t="s">
        <v>493</v>
      </c>
      <c r="B48" s="338"/>
      <c r="C48" s="338"/>
      <c r="D48" s="338"/>
      <c r="E48" s="338"/>
      <c r="F48" s="338"/>
      <c r="G48" s="343"/>
      <c r="H48" s="343"/>
      <c r="I48" s="343"/>
      <c r="J48" s="343"/>
      <c r="K48" s="343"/>
      <c r="L48" s="343"/>
      <c r="M48"/>
      <c r="N48"/>
      <c r="O48"/>
      <c r="P48"/>
      <c r="Q48"/>
    </row>
    <row r="49" spans="1:17" ht="15.95" customHeight="1" x14ac:dyDescent="0.25">
      <c r="A49" s="338" t="s">
        <v>494</v>
      </c>
      <c r="B49" s="338"/>
      <c r="C49" s="338"/>
      <c r="D49" s="338"/>
      <c r="E49" s="338"/>
      <c r="F49" s="338"/>
      <c r="G49" s="355">
        <v>69.102558529999996</v>
      </c>
      <c r="H49" s="355"/>
      <c r="I49" s="355"/>
      <c r="J49" s="355"/>
      <c r="K49" s="355"/>
      <c r="L49" s="355"/>
      <c r="M49"/>
      <c r="N49"/>
      <c r="O49"/>
      <c r="P49"/>
      <c r="Q49"/>
    </row>
    <row r="50" spans="1:17" ht="15.95" customHeight="1" x14ac:dyDescent="0.25">
      <c r="A50" s="338" t="s">
        <v>495</v>
      </c>
      <c r="B50" s="338"/>
      <c r="C50" s="338"/>
      <c r="D50" s="338"/>
      <c r="E50" s="338"/>
      <c r="F50" s="338"/>
      <c r="G50" s="355">
        <v>58.257428740000002</v>
      </c>
      <c r="H50" s="355"/>
      <c r="I50" s="355"/>
      <c r="J50" s="355"/>
      <c r="K50" s="355"/>
      <c r="L50" s="355"/>
      <c r="M50"/>
      <c r="N50"/>
      <c r="O50"/>
      <c r="P50"/>
      <c r="Q50"/>
    </row>
    <row r="51" spans="1:17" ht="31.5" customHeight="1" x14ac:dyDescent="0.25">
      <c r="A51" s="340" t="s">
        <v>496</v>
      </c>
      <c r="B51" s="340"/>
      <c r="C51" s="340"/>
      <c r="D51" s="340"/>
      <c r="E51" s="340"/>
      <c r="F51" s="340"/>
      <c r="G51" s="354" t="s">
        <v>517</v>
      </c>
      <c r="H51" s="354"/>
      <c r="I51" s="354"/>
      <c r="J51" s="354"/>
      <c r="K51" s="354"/>
      <c r="L51" s="354"/>
      <c r="M51"/>
      <c r="N51"/>
      <c r="O51"/>
      <c r="P51"/>
      <c r="Q51"/>
    </row>
    <row r="52" spans="1:17" ht="29.1" customHeight="1" x14ac:dyDescent="0.25">
      <c r="A52" s="338" t="s">
        <v>516</v>
      </c>
      <c r="B52" s="338"/>
      <c r="C52" s="338"/>
      <c r="D52" s="338"/>
      <c r="E52" s="338"/>
      <c r="F52" s="338"/>
      <c r="G52" s="355">
        <v>0.45430412999999997</v>
      </c>
      <c r="H52" s="355"/>
      <c r="I52" s="355"/>
      <c r="J52" s="355"/>
      <c r="K52" s="355"/>
      <c r="L52" s="355"/>
      <c r="M52"/>
      <c r="N52"/>
      <c r="O52"/>
      <c r="P52"/>
      <c r="Q52"/>
    </row>
    <row r="53" spans="1:17" ht="15.95" customHeight="1" x14ac:dyDescent="0.25">
      <c r="A53" s="338" t="s">
        <v>493</v>
      </c>
      <c r="B53" s="338"/>
      <c r="C53" s="338"/>
      <c r="D53" s="338"/>
      <c r="E53" s="338"/>
      <c r="F53" s="338"/>
      <c r="G53" s="339" t="s">
        <v>440</v>
      </c>
      <c r="H53" s="339"/>
      <c r="I53" s="339"/>
      <c r="J53" s="339"/>
      <c r="K53" s="339"/>
      <c r="L53" s="339"/>
      <c r="M53"/>
      <c r="N53"/>
      <c r="O53"/>
      <c r="P53"/>
      <c r="Q53"/>
    </row>
    <row r="54" spans="1:17" ht="15.95" customHeight="1" x14ac:dyDescent="0.25">
      <c r="A54" s="338" t="s">
        <v>494</v>
      </c>
      <c r="B54" s="338"/>
      <c r="C54" s="338"/>
      <c r="D54" s="338"/>
      <c r="E54" s="338"/>
      <c r="F54" s="338"/>
      <c r="G54" s="339" t="s">
        <v>440</v>
      </c>
      <c r="H54" s="339"/>
      <c r="I54" s="339"/>
      <c r="J54" s="339"/>
      <c r="K54" s="339"/>
      <c r="L54" s="339"/>
      <c r="M54"/>
      <c r="N54"/>
      <c r="O54"/>
      <c r="P54"/>
      <c r="Q54"/>
    </row>
    <row r="55" spans="1:17" ht="15.95" customHeight="1" x14ac:dyDescent="0.25">
      <c r="A55" s="338" t="s">
        <v>495</v>
      </c>
      <c r="B55" s="338"/>
      <c r="C55" s="338"/>
      <c r="D55" s="338"/>
      <c r="E55" s="338"/>
      <c r="F55" s="338"/>
      <c r="G55" s="339" t="s">
        <v>440</v>
      </c>
      <c r="H55" s="339"/>
      <c r="I55" s="339"/>
      <c r="J55" s="339"/>
      <c r="K55" s="339"/>
      <c r="L55" s="339"/>
      <c r="M55"/>
      <c r="N55"/>
      <c r="O55"/>
      <c r="P55"/>
      <c r="Q55"/>
    </row>
    <row r="56" spans="1:17" ht="33" customHeight="1" x14ac:dyDescent="0.25">
      <c r="A56" s="340" t="s">
        <v>497</v>
      </c>
      <c r="B56" s="340"/>
      <c r="C56" s="340"/>
      <c r="D56" s="340"/>
      <c r="E56" s="340"/>
      <c r="F56" s="340"/>
      <c r="G56" s="354" t="s">
        <v>518</v>
      </c>
      <c r="H56" s="354"/>
      <c r="I56" s="354"/>
      <c r="J56" s="354"/>
      <c r="K56" s="354"/>
      <c r="L56" s="354"/>
      <c r="M56"/>
      <c r="N56"/>
      <c r="O56"/>
      <c r="P56"/>
      <c r="Q56"/>
    </row>
    <row r="57" spans="1:17" ht="15.95" customHeight="1" x14ac:dyDescent="0.25">
      <c r="A57" s="338" t="s">
        <v>519</v>
      </c>
      <c r="B57" s="338"/>
      <c r="C57" s="338"/>
      <c r="D57" s="338"/>
      <c r="E57" s="338"/>
      <c r="F57" s="338"/>
      <c r="G57" s="356">
        <v>92.004000000000005</v>
      </c>
      <c r="H57" s="356"/>
      <c r="I57" s="356"/>
      <c r="J57" s="356"/>
      <c r="K57" s="356"/>
      <c r="L57" s="356"/>
      <c r="M57"/>
      <c r="N57"/>
      <c r="O57"/>
      <c r="P57"/>
      <c r="Q57"/>
    </row>
    <row r="58" spans="1:17" ht="15.95" customHeight="1" x14ac:dyDescent="0.25">
      <c r="A58" s="338" t="s">
        <v>493</v>
      </c>
      <c r="B58" s="338"/>
      <c r="C58" s="338"/>
      <c r="D58" s="338"/>
      <c r="E58" s="338"/>
      <c r="F58" s="338"/>
      <c r="G58" s="339"/>
      <c r="H58" s="339"/>
      <c r="I58" s="339"/>
      <c r="J58" s="339"/>
      <c r="K58" s="339"/>
      <c r="L58" s="339"/>
      <c r="M58"/>
      <c r="N58"/>
      <c r="O58"/>
      <c r="P58"/>
      <c r="Q58"/>
    </row>
    <row r="59" spans="1:17" ht="15.95" customHeight="1" x14ac:dyDescent="0.25">
      <c r="A59" s="338" t="s">
        <v>494</v>
      </c>
      <c r="B59" s="338"/>
      <c r="C59" s="338"/>
      <c r="D59" s="338"/>
      <c r="E59" s="338"/>
      <c r="F59" s="338"/>
      <c r="G59" s="356">
        <v>98.096999999999994</v>
      </c>
      <c r="H59" s="356"/>
      <c r="I59" s="356"/>
      <c r="J59" s="356"/>
      <c r="K59" s="356"/>
      <c r="L59" s="356"/>
      <c r="M59"/>
      <c r="N59"/>
      <c r="O59"/>
      <c r="P59"/>
      <c r="Q59"/>
    </row>
    <row r="60" spans="1:17" ht="15.95" customHeight="1" x14ac:dyDescent="0.25">
      <c r="A60" s="338" t="s">
        <v>495</v>
      </c>
      <c r="B60" s="338"/>
      <c r="C60" s="338"/>
      <c r="D60" s="338"/>
      <c r="E60" s="338"/>
      <c r="F60" s="338"/>
      <c r="G60" s="356">
        <v>77.968999999999994</v>
      </c>
      <c r="H60" s="356"/>
      <c r="I60" s="356"/>
      <c r="J60" s="356"/>
      <c r="K60" s="356"/>
      <c r="L60" s="356"/>
      <c r="M60"/>
      <c r="N60"/>
      <c r="O60"/>
      <c r="P60"/>
      <c r="Q60"/>
    </row>
    <row r="61" spans="1:17" ht="29.1" customHeight="1" x14ac:dyDescent="0.25">
      <c r="A61" s="340" t="s">
        <v>395</v>
      </c>
      <c r="B61" s="340"/>
      <c r="C61" s="340"/>
      <c r="D61" s="340"/>
      <c r="E61" s="340"/>
      <c r="F61" s="340"/>
      <c r="G61" s="339" t="s">
        <v>440</v>
      </c>
      <c r="H61" s="339"/>
      <c r="I61" s="339"/>
      <c r="J61" s="339"/>
      <c r="K61" s="339"/>
      <c r="L61" s="339"/>
      <c r="M61"/>
      <c r="N61"/>
      <c r="O61"/>
      <c r="P61"/>
      <c r="Q61"/>
    </row>
    <row r="62" spans="1:17" ht="15.75" customHeight="1" x14ac:dyDescent="0.25">
      <c r="A62" s="338" t="s">
        <v>394</v>
      </c>
      <c r="B62" s="338"/>
      <c r="C62" s="338"/>
      <c r="D62" s="338"/>
      <c r="E62" s="338"/>
      <c r="F62" s="338"/>
      <c r="G62" s="339" t="s">
        <v>440</v>
      </c>
      <c r="H62" s="339"/>
      <c r="I62" s="339"/>
      <c r="J62" s="339"/>
      <c r="K62" s="339"/>
      <c r="L62" s="339"/>
      <c r="M62"/>
      <c r="N62"/>
      <c r="O62"/>
      <c r="P62"/>
      <c r="Q62"/>
    </row>
    <row r="63" spans="1:17" ht="15" customHeight="1" x14ac:dyDescent="0.25">
      <c r="A63" s="338" t="s">
        <v>498</v>
      </c>
      <c r="B63" s="338"/>
      <c r="C63" s="338"/>
      <c r="D63" s="338"/>
      <c r="E63" s="338"/>
      <c r="F63" s="338"/>
      <c r="G63" s="339" t="s">
        <v>440</v>
      </c>
      <c r="H63" s="339"/>
      <c r="I63" s="339"/>
      <c r="J63" s="339"/>
      <c r="K63" s="339"/>
      <c r="L63" s="339"/>
      <c r="M63"/>
      <c r="N63"/>
      <c r="O63"/>
      <c r="P63"/>
      <c r="Q63"/>
    </row>
    <row r="64" spans="1:17" ht="15" customHeight="1" x14ac:dyDescent="0.25">
      <c r="A64" s="338" t="s">
        <v>499</v>
      </c>
      <c r="B64" s="338"/>
      <c r="C64" s="338"/>
      <c r="D64" s="338"/>
      <c r="E64" s="338"/>
      <c r="F64" s="338"/>
      <c r="G64" s="339" t="s">
        <v>440</v>
      </c>
      <c r="H64" s="339"/>
      <c r="I64" s="339"/>
      <c r="J64" s="339"/>
      <c r="K64" s="339"/>
      <c r="L64" s="339"/>
      <c r="M64"/>
      <c r="N64"/>
      <c r="O64"/>
      <c r="P64"/>
      <c r="Q64"/>
    </row>
    <row r="65" spans="1:17" ht="15" customHeight="1" x14ac:dyDescent="0.25">
      <c r="A65" s="338" t="s">
        <v>500</v>
      </c>
      <c r="B65" s="338"/>
      <c r="C65" s="338"/>
      <c r="D65" s="338"/>
      <c r="E65" s="338"/>
      <c r="F65" s="338"/>
      <c r="G65" s="339" t="s">
        <v>440</v>
      </c>
      <c r="H65" s="339"/>
      <c r="I65" s="339"/>
      <c r="J65" s="339"/>
      <c r="K65" s="339"/>
      <c r="L65" s="339"/>
      <c r="M65"/>
      <c r="N65"/>
      <c r="O65"/>
      <c r="P65"/>
      <c r="Q65"/>
    </row>
    <row r="66" spans="1:17" ht="15" customHeight="1" x14ac:dyDescent="0.25">
      <c r="A66" s="340" t="s">
        <v>396</v>
      </c>
      <c r="B66" s="340"/>
      <c r="C66" s="340"/>
      <c r="D66" s="340"/>
      <c r="E66" s="340"/>
      <c r="F66" s="340"/>
      <c r="G66" s="341">
        <v>0.46379999999999999</v>
      </c>
      <c r="H66" s="341"/>
      <c r="I66" s="341"/>
      <c r="J66" s="341"/>
      <c r="K66" s="341"/>
      <c r="L66" s="341"/>
      <c r="M66"/>
      <c r="N66"/>
      <c r="O66"/>
      <c r="P66"/>
      <c r="Q66"/>
    </row>
    <row r="67" spans="1:17" ht="15" customHeight="1" x14ac:dyDescent="0.25">
      <c r="A67" s="340" t="s">
        <v>397</v>
      </c>
      <c r="B67" s="340"/>
      <c r="C67" s="340"/>
      <c r="D67" s="340"/>
      <c r="E67" s="340"/>
      <c r="F67" s="340"/>
      <c r="G67" s="342">
        <v>267.72859037000001</v>
      </c>
      <c r="H67" s="342"/>
      <c r="I67" s="342"/>
      <c r="J67" s="342"/>
      <c r="K67" s="342"/>
      <c r="L67" s="342"/>
      <c r="M67"/>
      <c r="N67"/>
      <c r="O67"/>
      <c r="P67"/>
      <c r="Q67"/>
    </row>
    <row r="68" spans="1:17" ht="15.75" x14ac:dyDescent="0.25">
      <c r="A68" s="340" t="s">
        <v>398</v>
      </c>
      <c r="B68" s="340"/>
      <c r="C68" s="340"/>
      <c r="D68" s="340"/>
      <c r="E68" s="340"/>
      <c r="F68" s="340"/>
      <c r="G68" s="357">
        <v>0.50639999999999996</v>
      </c>
      <c r="H68" s="357"/>
      <c r="I68" s="357"/>
      <c r="J68" s="357"/>
      <c r="K68" s="357"/>
      <c r="L68" s="357"/>
    </row>
    <row r="69" spans="1:17" ht="15.75" x14ac:dyDescent="0.25">
      <c r="A69" s="340" t="s">
        <v>399</v>
      </c>
      <c r="B69" s="340"/>
      <c r="C69" s="340"/>
      <c r="D69" s="340"/>
      <c r="E69" s="340"/>
      <c r="F69" s="340"/>
      <c r="G69" s="342">
        <v>247.00191683</v>
      </c>
      <c r="H69" s="342"/>
      <c r="I69" s="342"/>
      <c r="J69" s="342"/>
      <c r="K69" s="342"/>
      <c r="L69" s="342"/>
    </row>
    <row r="70" spans="1:17" ht="15.75" x14ac:dyDescent="0.25">
      <c r="A70" s="340" t="s">
        <v>400</v>
      </c>
      <c r="B70" s="340"/>
      <c r="C70" s="340"/>
      <c r="D70" s="340"/>
      <c r="E70" s="340"/>
      <c r="F70" s="340"/>
      <c r="G70" s="343"/>
      <c r="H70" s="343"/>
      <c r="I70" s="343"/>
      <c r="J70" s="343"/>
      <c r="K70" s="343"/>
      <c r="L70" s="343"/>
    </row>
    <row r="71" spans="1:17" ht="15.75" x14ac:dyDescent="0.25">
      <c r="A71" s="344" t="s">
        <v>401</v>
      </c>
      <c r="B71" s="344"/>
      <c r="C71" s="344"/>
      <c r="D71" s="344"/>
      <c r="E71" s="344"/>
      <c r="F71" s="344"/>
      <c r="G71" s="343" t="s">
        <v>402</v>
      </c>
      <c r="H71" s="343"/>
      <c r="I71" s="343"/>
      <c r="J71" s="343"/>
      <c r="K71" s="343"/>
      <c r="L71" s="343"/>
    </row>
    <row r="72" spans="1:17" ht="15.75" x14ac:dyDescent="0.25">
      <c r="A72" s="336" t="s">
        <v>403</v>
      </c>
      <c r="B72" s="336"/>
      <c r="C72" s="336"/>
      <c r="D72" s="336"/>
      <c r="E72" s="336"/>
      <c r="F72" s="336"/>
      <c r="G72" s="339" t="s">
        <v>440</v>
      </c>
      <c r="H72" s="339"/>
      <c r="I72" s="339"/>
      <c r="J72" s="339"/>
      <c r="K72" s="339"/>
      <c r="L72" s="339"/>
    </row>
    <row r="73" spans="1:17" ht="15.75" x14ac:dyDescent="0.25">
      <c r="A73" s="336" t="s">
        <v>404</v>
      </c>
      <c r="B73" s="336"/>
      <c r="C73" s="336"/>
      <c r="D73" s="336"/>
      <c r="E73" s="336"/>
      <c r="F73" s="336"/>
      <c r="G73" s="339" t="s">
        <v>440</v>
      </c>
      <c r="H73" s="339"/>
      <c r="I73" s="339"/>
      <c r="J73" s="339"/>
      <c r="K73" s="339"/>
      <c r="L73" s="339"/>
    </row>
    <row r="74" spans="1:17" ht="81" customHeight="1" x14ac:dyDescent="0.25">
      <c r="A74" s="336" t="s">
        <v>405</v>
      </c>
      <c r="B74" s="336"/>
      <c r="C74" s="336"/>
      <c r="D74" s="336"/>
      <c r="E74" s="336"/>
      <c r="F74" s="336"/>
      <c r="G74" s="339" t="s">
        <v>616</v>
      </c>
      <c r="H74" s="339"/>
      <c r="I74" s="339"/>
      <c r="J74" s="339"/>
      <c r="K74" s="339"/>
      <c r="L74" s="339"/>
    </row>
    <row r="75" spans="1:17" ht="24.75" customHeight="1" x14ac:dyDescent="0.25">
      <c r="A75" s="337" t="s">
        <v>406</v>
      </c>
      <c r="B75" s="337"/>
      <c r="C75" s="337"/>
      <c r="D75" s="337"/>
      <c r="E75" s="337"/>
      <c r="F75" s="337"/>
      <c r="G75" s="339" t="s">
        <v>617</v>
      </c>
      <c r="H75" s="339"/>
      <c r="I75" s="339"/>
      <c r="J75" s="339"/>
      <c r="K75" s="339"/>
      <c r="L75" s="339"/>
    </row>
    <row r="76" spans="1:17" ht="15.75" x14ac:dyDescent="0.25">
      <c r="A76" s="338" t="s">
        <v>407</v>
      </c>
      <c r="B76" s="338"/>
      <c r="C76" s="338"/>
      <c r="D76" s="338"/>
      <c r="E76" s="338"/>
      <c r="F76" s="338"/>
      <c r="G76" s="339" t="s">
        <v>440</v>
      </c>
      <c r="H76" s="339"/>
      <c r="I76" s="339"/>
      <c r="J76" s="339"/>
      <c r="K76" s="339"/>
      <c r="L76" s="339"/>
    </row>
    <row r="77" spans="1:17" ht="15.75" x14ac:dyDescent="0.25">
      <c r="A77" s="340" t="s">
        <v>408</v>
      </c>
      <c r="B77" s="340"/>
      <c r="C77" s="340"/>
      <c r="D77" s="340"/>
      <c r="E77" s="340"/>
      <c r="F77" s="340"/>
      <c r="G77" s="339" t="s">
        <v>440</v>
      </c>
      <c r="H77" s="339"/>
      <c r="I77" s="339"/>
      <c r="J77" s="339"/>
      <c r="K77" s="339"/>
      <c r="L77" s="339"/>
    </row>
    <row r="78" spans="1:17" ht="15.75" x14ac:dyDescent="0.25">
      <c r="A78" s="338" t="s">
        <v>394</v>
      </c>
      <c r="B78" s="338"/>
      <c r="C78" s="338"/>
      <c r="D78" s="338"/>
      <c r="E78" s="338"/>
      <c r="F78" s="338"/>
      <c r="G78" s="339" t="s">
        <v>440</v>
      </c>
      <c r="H78" s="339"/>
      <c r="I78" s="339"/>
      <c r="J78" s="339"/>
      <c r="K78" s="339"/>
      <c r="L78" s="339"/>
    </row>
    <row r="79" spans="1:17" ht="15.75" x14ac:dyDescent="0.25">
      <c r="A79" s="338" t="s">
        <v>501</v>
      </c>
      <c r="B79" s="338"/>
      <c r="C79" s="338"/>
      <c r="D79" s="338"/>
      <c r="E79" s="338"/>
      <c r="F79" s="338"/>
      <c r="G79" s="339" t="s">
        <v>440</v>
      </c>
      <c r="H79" s="339"/>
      <c r="I79" s="339"/>
      <c r="J79" s="339"/>
      <c r="K79" s="339"/>
      <c r="L79" s="339"/>
    </row>
    <row r="80" spans="1:17" ht="15.75" x14ac:dyDescent="0.25">
      <c r="A80" s="338" t="s">
        <v>502</v>
      </c>
      <c r="B80" s="338"/>
      <c r="C80" s="338"/>
      <c r="D80" s="338"/>
      <c r="E80" s="338"/>
      <c r="F80" s="338"/>
      <c r="G80" s="339" t="s">
        <v>440</v>
      </c>
      <c r="H80" s="339"/>
      <c r="I80" s="339"/>
      <c r="J80" s="339"/>
      <c r="K80" s="339"/>
      <c r="L80" s="339"/>
    </row>
    <row r="81" spans="1:12" ht="15.75" x14ac:dyDescent="0.25">
      <c r="A81" s="340" t="s">
        <v>409</v>
      </c>
      <c r="B81" s="340"/>
      <c r="C81" s="340"/>
      <c r="D81" s="340"/>
      <c r="E81" s="340"/>
      <c r="F81" s="340"/>
      <c r="G81" s="339" t="s">
        <v>440</v>
      </c>
      <c r="H81" s="339"/>
      <c r="I81" s="339"/>
      <c r="J81" s="339"/>
      <c r="K81" s="339"/>
      <c r="L81" s="339"/>
    </row>
    <row r="82" spans="1:12" ht="15.75" x14ac:dyDescent="0.25">
      <c r="A82" s="340" t="s">
        <v>410</v>
      </c>
      <c r="B82" s="340"/>
      <c r="C82" s="340"/>
      <c r="D82" s="340"/>
      <c r="E82" s="340"/>
      <c r="F82" s="340"/>
      <c r="G82" s="339" t="s">
        <v>440</v>
      </c>
      <c r="H82" s="339"/>
      <c r="I82" s="339"/>
      <c r="J82" s="339"/>
      <c r="K82" s="339"/>
      <c r="L82" s="339"/>
    </row>
    <row r="83" spans="1:12" ht="15.75" x14ac:dyDescent="0.25">
      <c r="A83" s="344" t="s">
        <v>503</v>
      </c>
      <c r="B83" s="344"/>
      <c r="C83" s="344"/>
      <c r="D83" s="344"/>
      <c r="E83" s="344"/>
      <c r="F83" s="344"/>
      <c r="G83" s="339" t="s">
        <v>440</v>
      </c>
      <c r="H83" s="339"/>
      <c r="I83" s="339"/>
      <c r="J83" s="339"/>
      <c r="K83" s="339"/>
      <c r="L83" s="339"/>
    </row>
    <row r="84" spans="1:12" ht="15.75" x14ac:dyDescent="0.25">
      <c r="A84" s="336" t="s">
        <v>504</v>
      </c>
      <c r="B84" s="336"/>
      <c r="C84" s="336"/>
      <c r="D84" s="336"/>
      <c r="E84" s="336"/>
      <c r="F84" s="336"/>
      <c r="G84" s="339" t="s">
        <v>440</v>
      </c>
      <c r="H84" s="339"/>
      <c r="I84" s="339"/>
      <c r="J84" s="339"/>
      <c r="K84" s="339"/>
      <c r="L84" s="339"/>
    </row>
    <row r="85" spans="1:12" ht="15.75" x14ac:dyDescent="0.25">
      <c r="A85" s="337" t="s">
        <v>505</v>
      </c>
      <c r="B85" s="337"/>
      <c r="C85" s="337"/>
      <c r="D85" s="337"/>
      <c r="E85" s="337"/>
      <c r="F85" s="337"/>
      <c r="G85" s="339" t="s">
        <v>440</v>
      </c>
      <c r="H85" s="339"/>
      <c r="I85" s="339"/>
      <c r="J85" s="339"/>
      <c r="K85" s="339"/>
      <c r="L85" s="339"/>
    </row>
    <row r="86" spans="1:12" ht="15.75" x14ac:dyDescent="0.25">
      <c r="A86" s="340" t="s">
        <v>411</v>
      </c>
      <c r="B86" s="340"/>
      <c r="C86" s="340"/>
      <c r="D86" s="340"/>
      <c r="E86" s="340"/>
      <c r="F86" s="340"/>
      <c r="G86" s="339" t="s">
        <v>440</v>
      </c>
      <c r="H86" s="339"/>
      <c r="I86" s="339"/>
      <c r="J86" s="339"/>
      <c r="K86" s="339"/>
      <c r="L86" s="339"/>
    </row>
    <row r="87" spans="1:12" ht="15.75" x14ac:dyDescent="0.25">
      <c r="A87" s="340" t="s">
        <v>412</v>
      </c>
      <c r="B87" s="340"/>
      <c r="C87" s="340"/>
      <c r="D87" s="340"/>
      <c r="E87" s="340"/>
      <c r="F87" s="340"/>
      <c r="G87" s="343" t="s">
        <v>441</v>
      </c>
      <c r="H87" s="343"/>
      <c r="I87" s="343"/>
      <c r="J87" s="343"/>
      <c r="K87" s="343"/>
      <c r="L87" s="343"/>
    </row>
    <row r="88" spans="1:12" x14ac:dyDescent="0.25">
      <c r="A88" s="344" t="s">
        <v>506</v>
      </c>
      <c r="B88" s="344"/>
      <c r="C88" s="344"/>
      <c r="D88" s="344"/>
      <c r="E88" s="344"/>
      <c r="F88" s="344"/>
      <c r="G88" s="345" t="s">
        <v>441</v>
      </c>
      <c r="H88" s="345"/>
      <c r="I88" s="345"/>
      <c r="J88" s="345"/>
      <c r="K88" s="345"/>
      <c r="L88" s="345"/>
    </row>
    <row r="89" spans="1:12" x14ac:dyDescent="0.25">
      <c r="A89" s="336" t="s">
        <v>507</v>
      </c>
      <c r="B89" s="336"/>
      <c r="C89" s="336"/>
      <c r="D89" s="336"/>
      <c r="E89" s="336"/>
      <c r="F89" s="336"/>
      <c r="G89" s="346"/>
      <c r="H89" s="347"/>
      <c r="I89" s="347"/>
      <c r="J89" s="347"/>
      <c r="K89" s="347"/>
      <c r="L89" s="348"/>
    </row>
    <row r="90" spans="1:12" x14ac:dyDescent="0.25">
      <c r="A90" s="336" t="s">
        <v>508</v>
      </c>
      <c r="B90" s="336"/>
      <c r="C90" s="336"/>
      <c r="D90" s="336"/>
      <c r="E90" s="336"/>
      <c r="F90" s="336"/>
      <c r="G90" s="346"/>
      <c r="H90" s="347"/>
      <c r="I90" s="347"/>
      <c r="J90" s="347"/>
      <c r="K90" s="347"/>
      <c r="L90" s="348"/>
    </row>
    <row r="91" spans="1:12" x14ac:dyDescent="0.25">
      <c r="A91" s="336" t="s">
        <v>509</v>
      </c>
      <c r="B91" s="336"/>
      <c r="C91" s="336"/>
      <c r="D91" s="336"/>
      <c r="E91" s="336"/>
      <c r="F91" s="336"/>
      <c r="G91" s="346"/>
      <c r="H91" s="347"/>
      <c r="I91" s="347"/>
      <c r="J91" s="347"/>
      <c r="K91" s="347"/>
      <c r="L91" s="348"/>
    </row>
    <row r="92" spans="1:12" x14ac:dyDescent="0.25">
      <c r="A92" s="337" t="s">
        <v>510</v>
      </c>
      <c r="B92" s="337"/>
      <c r="C92" s="337"/>
      <c r="D92" s="337"/>
      <c r="E92" s="337"/>
      <c r="F92" s="337"/>
      <c r="G92" s="349"/>
      <c r="H92" s="350"/>
      <c r="I92" s="350"/>
      <c r="J92" s="350"/>
      <c r="K92" s="350"/>
      <c r="L92" s="351"/>
    </row>
  </sheetData>
  <mergeCells count="15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6:F36"/>
    <mergeCell ref="G36:L36"/>
    <mergeCell ref="A37:F37"/>
    <mergeCell ref="G37:L37"/>
    <mergeCell ref="A38:F38"/>
    <mergeCell ref="G38:L38"/>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42:F42"/>
    <mergeCell ref="G42:L42"/>
    <mergeCell ref="A43:F43"/>
    <mergeCell ref="G43:L43"/>
    <mergeCell ref="A39:F39"/>
    <mergeCell ref="G39:L39"/>
    <mergeCell ref="A40:F40"/>
    <mergeCell ref="G40:L40"/>
    <mergeCell ref="A41:F41"/>
    <mergeCell ref="G41:L41"/>
    <mergeCell ref="A48:F48"/>
    <mergeCell ref="G48:L48"/>
    <mergeCell ref="A49:F49"/>
    <mergeCell ref="G49:L49"/>
    <mergeCell ref="A50:F50"/>
    <mergeCell ref="G50:L50"/>
    <mergeCell ref="A51:F51"/>
    <mergeCell ref="G51:L51"/>
    <mergeCell ref="A52:F52"/>
    <mergeCell ref="G52:L52"/>
    <mergeCell ref="A68:F68"/>
    <mergeCell ref="G68:L68"/>
    <mergeCell ref="A69:F69"/>
    <mergeCell ref="G69:L69"/>
    <mergeCell ref="A70:F70"/>
    <mergeCell ref="G70:L70"/>
    <mergeCell ref="G61:L61"/>
    <mergeCell ref="A60:F60"/>
    <mergeCell ref="G60:L60"/>
    <mergeCell ref="A61:F61"/>
    <mergeCell ref="A63:F63"/>
    <mergeCell ref="G63:L63"/>
    <mergeCell ref="A64:F64"/>
    <mergeCell ref="G64:L64"/>
    <mergeCell ref="G76:L76"/>
    <mergeCell ref="A74:F74"/>
    <mergeCell ref="G74:L74"/>
    <mergeCell ref="A75:F75"/>
    <mergeCell ref="G75:L75"/>
    <mergeCell ref="A76:F76"/>
    <mergeCell ref="G72:L72"/>
    <mergeCell ref="G73:L73"/>
    <mergeCell ref="A71:F71"/>
    <mergeCell ref="G71:L71"/>
    <mergeCell ref="A72:F72"/>
    <mergeCell ref="A73:F73"/>
    <mergeCell ref="G82:L82"/>
    <mergeCell ref="A80:F80"/>
    <mergeCell ref="A81:F81"/>
    <mergeCell ref="A82:F82"/>
    <mergeCell ref="G77:L77"/>
    <mergeCell ref="G78:L78"/>
    <mergeCell ref="G79:L79"/>
    <mergeCell ref="A77:F77"/>
    <mergeCell ref="A78:F78"/>
    <mergeCell ref="A79:F79"/>
    <mergeCell ref="A44:F44"/>
    <mergeCell ref="G44:L44"/>
    <mergeCell ref="A45:F45"/>
    <mergeCell ref="G45:L45"/>
    <mergeCell ref="A46:F46"/>
    <mergeCell ref="G46:L46"/>
    <mergeCell ref="A47:F47"/>
    <mergeCell ref="G47:L47"/>
    <mergeCell ref="A62:F62"/>
    <mergeCell ref="G62:L62"/>
    <mergeCell ref="A56:F56"/>
    <mergeCell ref="G56:L56"/>
    <mergeCell ref="A57:F57"/>
    <mergeCell ref="G57:L57"/>
    <mergeCell ref="A58:F58"/>
    <mergeCell ref="G58:L58"/>
    <mergeCell ref="A59:F59"/>
    <mergeCell ref="G59:L59"/>
    <mergeCell ref="G54:L54"/>
    <mergeCell ref="G55:L55"/>
    <mergeCell ref="A54:F54"/>
    <mergeCell ref="A55:F55"/>
    <mergeCell ref="G53:L53"/>
    <mergeCell ref="A53:F53"/>
    <mergeCell ref="A89:F89"/>
    <mergeCell ref="A90:F90"/>
    <mergeCell ref="A91:F91"/>
    <mergeCell ref="A92:F92"/>
    <mergeCell ref="A65:F65"/>
    <mergeCell ref="G65:L65"/>
    <mergeCell ref="A66:F66"/>
    <mergeCell ref="G66:L66"/>
    <mergeCell ref="A67:F67"/>
    <mergeCell ref="G67:L67"/>
    <mergeCell ref="G86:L86"/>
    <mergeCell ref="A86:F86"/>
    <mergeCell ref="A87:F87"/>
    <mergeCell ref="G87:L87"/>
    <mergeCell ref="A88:F88"/>
    <mergeCell ref="G88:L92"/>
    <mergeCell ref="G83:L83"/>
    <mergeCell ref="G84:L84"/>
    <mergeCell ref="G85:L85"/>
    <mergeCell ref="A83:F83"/>
    <mergeCell ref="A84:F84"/>
    <mergeCell ref="A85:F85"/>
    <mergeCell ref="G80:L80"/>
    <mergeCell ref="G81:L8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8"/>
  <sheetViews>
    <sheetView workbookViewId="0">
      <pane xSplit="2" ySplit="8" topLeftCell="D9" activePane="bottomRight" state="frozen"/>
      <selection pane="topRight" activeCell="C1" sqref="C1"/>
      <selection pane="bottomLeft" activeCell="A8" sqref="A8"/>
      <selection pane="bottomRight" activeCell="B37" sqref="B37"/>
    </sheetView>
  </sheetViews>
  <sheetFormatPr defaultRowHeight="15" x14ac:dyDescent="0.25"/>
  <cols>
    <col min="1" max="1" width="18.42578125" style="98" bestFit="1" customWidth="1"/>
    <col min="2" max="2" width="16.42578125" style="98" customWidth="1"/>
    <col min="3" max="3" width="22.28515625" style="98" customWidth="1"/>
    <col min="4" max="4" width="9.42578125" style="98" customWidth="1"/>
    <col min="5" max="5" width="14.28515625" style="97" customWidth="1"/>
    <col min="6" max="6" width="15.42578125" style="97" customWidth="1"/>
    <col min="7" max="7" width="14.140625" style="97" customWidth="1"/>
    <col min="8" max="10" width="13.5703125" style="97" customWidth="1"/>
    <col min="11" max="11" width="13.28515625" style="97" customWidth="1"/>
    <col min="12" max="12" width="14.7109375" style="97" customWidth="1"/>
    <col min="13" max="13" width="12.7109375" style="98" customWidth="1"/>
    <col min="14" max="14" width="12.85546875" style="98" bestFit="1" customWidth="1"/>
    <col min="15" max="15" width="11" style="98" customWidth="1"/>
    <col min="16" max="16" width="10" style="98" bestFit="1" customWidth="1"/>
    <col min="17" max="17" width="9.140625" style="98"/>
    <col min="18" max="18" width="11.42578125" style="98" bestFit="1" customWidth="1"/>
    <col min="19" max="19" width="11.7109375" style="98" customWidth="1"/>
    <col min="20" max="25" width="12.5703125" style="98" bestFit="1" customWidth="1"/>
    <col min="26" max="256" width="9.140625" style="98"/>
    <col min="257" max="257" width="18.42578125" style="98" bestFit="1" customWidth="1"/>
    <col min="258" max="258" width="14.85546875" style="98" customWidth="1"/>
    <col min="259" max="259" width="17.85546875" style="98" customWidth="1"/>
    <col min="260" max="260" width="12.7109375" style="98" customWidth="1"/>
    <col min="261" max="261" width="14.28515625" style="98" customWidth="1"/>
    <col min="262" max="262" width="15.42578125" style="98" customWidth="1"/>
    <col min="263" max="263" width="14.140625" style="98" customWidth="1"/>
    <col min="264" max="266" width="13.5703125" style="98" customWidth="1"/>
    <col min="267" max="267" width="13.28515625" style="98" customWidth="1"/>
    <col min="268" max="268" width="10.42578125" style="98" customWidth="1"/>
    <col min="269" max="269" width="11.85546875" style="98" customWidth="1"/>
    <col min="270" max="270" width="9.140625" style="98"/>
    <col min="271" max="271" width="13.140625" style="98" customWidth="1"/>
    <col min="272" max="274" width="9.140625" style="98"/>
    <col min="275" max="275" width="11.7109375" style="98" customWidth="1"/>
    <col min="276" max="281" width="12.5703125" style="98" bestFit="1" customWidth="1"/>
    <col min="282" max="512" width="9.140625" style="98"/>
    <col min="513" max="513" width="18.42578125" style="98" bestFit="1" customWidth="1"/>
    <col min="514" max="514" width="14.85546875" style="98" customWidth="1"/>
    <col min="515" max="515" width="17.85546875" style="98" customWidth="1"/>
    <col min="516" max="516" width="12.7109375" style="98" customWidth="1"/>
    <col min="517" max="517" width="14.28515625" style="98" customWidth="1"/>
    <col min="518" max="518" width="15.42578125" style="98" customWidth="1"/>
    <col min="519" max="519" width="14.140625" style="98" customWidth="1"/>
    <col min="520" max="522" width="13.5703125" style="98" customWidth="1"/>
    <col min="523" max="523" width="13.28515625" style="98" customWidth="1"/>
    <col min="524" max="524" width="10.42578125" style="98" customWidth="1"/>
    <col min="525" max="525" width="11.85546875" style="98" customWidth="1"/>
    <col min="526" max="526" width="9.140625" style="98"/>
    <col min="527" max="527" width="13.140625" style="98" customWidth="1"/>
    <col min="528" max="530" width="9.140625" style="98"/>
    <col min="531" max="531" width="11.7109375" style="98" customWidth="1"/>
    <col min="532" max="537" width="12.5703125" style="98" bestFit="1" customWidth="1"/>
    <col min="538" max="768" width="9.140625" style="98"/>
    <col min="769" max="769" width="18.42578125" style="98" bestFit="1" customWidth="1"/>
    <col min="770" max="770" width="14.85546875" style="98" customWidth="1"/>
    <col min="771" max="771" width="17.85546875" style="98" customWidth="1"/>
    <col min="772" max="772" width="12.7109375" style="98" customWidth="1"/>
    <col min="773" max="773" width="14.28515625" style="98" customWidth="1"/>
    <col min="774" max="774" width="15.42578125" style="98" customWidth="1"/>
    <col min="775" max="775" width="14.140625" style="98" customWidth="1"/>
    <col min="776" max="778" width="13.5703125" style="98" customWidth="1"/>
    <col min="779" max="779" width="13.28515625" style="98" customWidth="1"/>
    <col min="780" max="780" width="10.42578125" style="98" customWidth="1"/>
    <col min="781" max="781" width="11.85546875" style="98" customWidth="1"/>
    <col min="782" max="782" width="9.140625" style="98"/>
    <col min="783" max="783" width="13.140625" style="98" customWidth="1"/>
    <col min="784" max="786" width="9.140625" style="98"/>
    <col min="787" max="787" width="11.7109375" style="98" customWidth="1"/>
    <col min="788" max="793" width="12.5703125" style="98" bestFit="1" customWidth="1"/>
    <col min="794" max="1024" width="9.140625" style="98"/>
    <col min="1025" max="1025" width="18.42578125" style="98" bestFit="1" customWidth="1"/>
    <col min="1026" max="1026" width="14.85546875" style="98" customWidth="1"/>
    <col min="1027" max="1027" width="17.85546875" style="98" customWidth="1"/>
    <col min="1028" max="1028" width="12.7109375" style="98" customWidth="1"/>
    <col min="1029" max="1029" width="14.28515625" style="98" customWidth="1"/>
    <col min="1030" max="1030" width="15.42578125" style="98" customWidth="1"/>
    <col min="1031" max="1031" width="14.140625" style="98" customWidth="1"/>
    <col min="1032" max="1034" width="13.5703125" style="98" customWidth="1"/>
    <col min="1035" max="1035" width="13.28515625" style="98" customWidth="1"/>
    <col min="1036" max="1036" width="10.42578125" style="98" customWidth="1"/>
    <col min="1037" max="1037" width="11.85546875" style="98" customWidth="1"/>
    <col min="1038" max="1038" width="9.140625" style="98"/>
    <col min="1039" max="1039" width="13.140625" style="98" customWidth="1"/>
    <col min="1040" max="1042" width="9.140625" style="98"/>
    <col min="1043" max="1043" width="11.7109375" style="98" customWidth="1"/>
    <col min="1044" max="1049" width="12.5703125" style="98" bestFit="1" customWidth="1"/>
    <col min="1050" max="1280" width="9.140625" style="98"/>
    <col min="1281" max="1281" width="18.42578125" style="98" bestFit="1" customWidth="1"/>
    <col min="1282" max="1282" width="14.85546875" style="98" customWidth="1"/>
    <col min="1283" max="1283" width="17.85546875" style="98" customWidth="1"/>
    <col min="1284" max="1284" width="12.7109375" style="98" customWidth="1"/>
    <col min="1285" max="1285" width="14.28515625" style="98" customWidth="1"/>
    <col min="1286" max="1286" width="15.42578125" style="98" customWidth="1"/>
    <col min="1287" max="1287" width="14.140625" style="98" customWidth="1"/>
    <col min="1288" max="1290" width="13.5703125" style="98" customWidth="1"/>
    <col min="1291" max="1291" width="13.28515625" style="98" customWidth="1"/>
    <col min="1292" max="1292" width="10.42578125" style="98" customWidth="1"/>
    <col min="1293" max="1293" width="11.85546875" style="98" customWidth="1"/>
    <col min="1294" max="1294" width="9.140625" style="98"/>
    <col min="1295" max="1295" width="13.140625" style="98" customWidth="1"/>
    <col min="1296" max="1298" width="9.140625" style="98"/>
    <col min="1299" max="1299" width="11.7109375" style="98" customWidth="1"/>
    <col min="1300" max="1305" width="12.5703125" style="98" bestFit="1" customWidth="1"/>
    <col min="1306" max="1536" width="9.140625" style="98"/>
    <col min="1537" max="1537" width="18.42578125" style="98" bestFit="1" customWidth="1"/>
    <col min="1538" max="1538" width="14.85546875" style="98" customWidth="1"/>
    <col min="1539" max="1539" width="17.85546875" style="98" customWidth="1"/>
    <col min="1540" max="1540" width="12.7109375" style="98" customWidth="1"/>
    <col min="1541" max="1541" width="14.28515625" style="98" customWidth="1"/>
    <col min="1542" max="1542" width="15.42578125" style="98" customWidth="1"/>
    <col min="1543" max="1543" width="14.140625" style="98" customWidth="1"/>
    <col min="1544" max="1546" width="13.5703125" style="98" customWidth="1"/>
    <col min="1547" max="1547" width="13.28515625" style="98" customWidth="1"/>
    <col min="1548" max="1548" width="10.42578125" style="98" customWidth="1"/>
    <col min="1549" max="1549" width="11.85546875" style="98" customWidth="1"/>
    <col min="1550" max="1550" width="9.140625" style="98"/>
    <col min="1551" max="1551" width="13.140625" style="98" customWidth="1"/>
    <col min="1552" max="1554" width="9.140625" style="98"/>
    <col min="1555" max="1555" width="11.7109375" style="98" customWidth="1"/>
    <col min="1556" max="1561" width="12.5703125" style="98" bestFit="1" customWidth="1"/>
    <col min="1562" max="1792" width="9.140625" style="98"/>
    <col min="1793" max="1793" width="18.42578125" style="98" bestFit="1" customWidth="1"/>
    <col min="1794" max="1794" width="14.85546875" style="98" customWidth="1"/>
    <col min="1795" max="1795" width="17.85546875" style="98" customWidth="1"/>
    <col min="1796" max="1796" width="12.7109375" style="98" customWidth="1"/>
    <col min="1797" max="1797" width="14.28515625" style="98" customWidth="1"/>
    <col min="1798" max="1798" width="15.42578125" style="98" customWidth="1"/>
    <col min="1799" max="1799" width="14.140625" style="98" customWidth="1"/>
    <col min="1800" max="1802" width="13.5703125" style="98" customWidth="1"/>
    <col min="1803" max="1803" width="13.28515625" style="98" customWidth="1"/>
    <col min="1804" max="1804" width="10.42578125" style="98" customWidth="1"/>
    <col min="1805" max="1805" width="11.85546875" style="98" customWidth="1"/>
    <col min="1806" max="1806" width="9.140625" style="98"/>
    <col min="1807" max="1807" width="13.140625" style="98" customWidth="1"/>
    <col min="1808" max="1810" width="9.140625" style="98"/>
    <col min="1811" max="1811" width="11.7109375" style="98" customWidth="1"/>
    <col min="1812" max="1817" width="12.5703125" style="98" bestFit="1" customWidth="1"/>
    <col min="1818" max="2048" width="9.140625" style="98"/>
    <col min="2049" max="2049" width="18.42578125" style="98" bestFit="1" customWidth="1"/>
    <col min="2050" max="2050" width="14.85546875" style="98" customWidth="1"/>
    <col min="2051" max="2051" width="17.85546875" style="98" customWidth="1"/>
    <col min="2052" max="2052" width="12.7109375" style="98" customWidth="1"/>
    <col min="2053" max="2053" width="14.28515625" style="98" customWidth="1"/>
    <col min="2054" max="2054" width="15.42578125" style="98" customWidth="1"/>
    <col min="2055" max="2055" width="14.140625" style="98" customWidth="1"/>
    <col min="2056" max="2058" width="13.5703125" style="98" customWidth="1"/>
    <col min="2059" max="2059" width="13.28515625" style="98" customWidth="1"/>
    <col min="2060" max="2060" width="10.42578125" style="98" customWidth="1"/>
    <col min="2061" max="2061" width="11.85546875" style="98" customWidth="1"/>
    <col min="2062" max="2062" width="9.140625" style="98"/>
    <col min="2063" max="2063" width="13.140625" style="98" customWidth="1"/>
    <col min="2064" max="2066" width="9.140625" style="98"/>
    <col min="2067" max="2067" width="11.7109375" style="98" customWidth="1"/>
    <col min="2068" max="2073" width="12.5703125" style="98" bestFit="1" customWidth="1"/>
    <col min="2074" max="2304" width="9.140625" style="98"/>
    <col min="2305" max="2305" width="18.42578125" style="98" bestFit="1" customWidth="1"/>
    <col min="2306" max="2306" width="14.85546875" style="98" customWidth="1"/>
    <col min="2307" max="2307" width="17.85546875" style="98" customWidth="1"/>
    <col min="2308" max="2308" width="12.7109375" style="98" customWidth="1"/>
    <col min="2309" max="2309" width="14.28515625" style="98" customWidth="1"/>
    <col min="2310" max="2310" width="15.42578125" style="98" customWidth="1"/>
    <col min="2311" max="2311" width="14.140625" style="98" customWidth="1"/>
    <col min="2312" max="2314" width="13.5703125" style="98" customWidth="1"/>
    <col min="2315" max="2315" width="13.28515625" style="98" customWidth="1"/>
    <col min="2316" max="2316" width="10.42578125" style="98" customWidth="1"/>
    <col min="2317" max="2317" width="11.85546875" style="98" customWidth="1"/>
    <col min="2318" max="2318" width="9.140625" style="98"/>
    <col min="2319" max="2319" width="13.140625" style="98" customWidth="1"/>
    <col min="2320" max="2322" width="9.140625" style="98"/>
    <col min="2323" max="2323" width="11.7109375" style="98" customWidth="1"/>
    <col min="2324" max="2329" width="12.5703125" style="98" bestFit="1" customWidth="1"/>
    <col min="2330" max="2560" width="9.140625" style="98"/>
    <col min="2561" max="2561" width="18.42578125" style="98" bestFit="1" customWidth="1"/>
    <col min="2562" max="2562" width="14.85546875" style="98" customWidth="1"/>
    <col min="2563" max="2563" width="17.85546875" style="98" customWidth="1"/>
    <col min="2564" max="2564" width="12.7109375" style="98" customWidth="1"/>
    <col min="2565" max="2565" width="14.28515625" style="98" customWidth="1"/>
    <col min="2566" max="2566" width="15.42578125" style="98" customWidth="1"/>
    <col min="2567" max="2567" width="14.140625" style="98" customWidth="1"/>
    <col min="2568" max="2570" width="13.5703125" style="98" customWidth="1"/>
    <col min="2571" max="2571" width="13.28515625" style="98" customWidth="1"/>
    <col min="2572" max="2572" width="10.42578125" style="98" customWidth="1"/>
    <col min="2573" max="2573" width="11.85546875" style="98" customWidth="1"/>
    <col min="2574" max="2574" width="9.140625" style="98"/>
    <col min="2575" max="2575" width="13.140625" style="98" customWidth="1"/>
    <col min="2576" max="2578" width="9.140625" style="98"/>
    <col min="2579" max="2579" width="11.7109375" style="98" customWidth="1"/>
    <col min="2580" max="2585" width="12.5703125" style="98" bestFit="1" customWidth="1"/>
    <col min="2586" max="2816" width="9.140625" style="98"/>
    <col min="2817" max="2817" width="18.42578125" style="98" bestFit="1" customWidth="1"/>
    <col min="2818" max="2818" width="14.85546875" style="98" customWidth="1"/>
    <col min="2819" max="2819" width="17.85546875" style="98" customWidth="1"/>
    <col min="2820" max="2820" width="12.7109375" style="98" customWidth="1"/>
    <col min="2821" max="2821" width="14.28515625" style="98" customWidth="1"/>
    <col min="2822" max="2822" width="15.42578125" style="98" customWidth="1"/>
    <col min="2823" max="2823" width="14.140625" style="98" customWidth="1"/>
    <col min="2824" max="2826" width="13.5703125" style="98" customWidth="1"/>
    <col min="2827" max="2827" width="13.28515625" style="98" customWidth="1"/>
    <col min="2828" max="2828" width="10.42578125" style="98" customWidth="1"/>
    <col min="2829" max="2829" width="11.85546875" style="98" customWidth="1"/>
    <col min="2830" max="2830" width="9.140625" style="98"/>
    <col min="2831" max="2831" width="13.140625" style="98" customWidth="1"/>
    <col min="2832" max="2834" width="9.140625" style="98"/>
    <col min="2835" max="2835" width="11.7109375" style="98" customWidth="1"/>
    <col min="2836" max="2841" width="12.5703125" style="98" bestFit="1" customWidth="1"/>
    <col min="2842" max="3072" width="9.140625" style="98"/>
    <col min="3073" max="3073" width="18.42578125" style="98" bestFit="1" customWidth="1"/>
    <col min="3074" max="3074" width="14.85546875" style="98" customWidth="1"/>
    <col min="3075" max="3075" width="17.85546875" style="98" customWidth="1"/>
    <col min="3076" max="3076" width="12.7109375" style="98" customWidth="1"/>
    <col min="3077" max="3077" width="14.28515625" style="98" customWidth="1"/>
    <col min="3078" max="3078" width="15.42578125" style="98" customWidth="1"/>
    <col min="3079" max="3079" width="14.140625" style="98" customWidth="1"/>
    <col min="3080" max="3082" width="13.5703125" style="98" customWidth="1"/>
    <col min="3083" max="3083" width="13.28515625" style="98" customWidth="1"/>
    <col min="3084" max="3084" width="10.42578125" style="98" customWidth="1"/>
    <col min="3085" max="3085" width="11.85546875" style="98" customWidth="1"/>
    <col min="3086" max="3086" width="9.140625" style="98"/>
    <col min="3087" max="3087" width="13.140625" style="98" customWidth="1"/>
    <col min="3088" max="3090" width="9.140625" style="98"/>
    <col min="3091" max="3091" width="11.7109375" style="98" customWidth="1"/>
    <col min="3092" max="3097" width="12.5703125" style="98" bestFit="1" customWidth="1"/>
    <col min="3098" max="3328" width="9.140625" style="98"/>
    <col min="3329" max="3329" width="18.42578125" style="98" bestFit="1" customWidth="1"/>
    <col min="3330" max="3330" width="14.85546875" style="98" customWidth="1"/>
    <col min="3331" max="3331" width="17.85546875" style="98" customWidth="1"/>
    <col min="3332" max="3332" width="12.7109375" style="98" customWidth="1"/>
    <col min="3333" max="3333" width="14.28515625" style="98" customWidth="1"/>
    <col min="3334" max="3334" width="15.42578125" style="98" customWidth="1"/>
    <col min="3335" max="3335" width="14.140625" style="98" customWidth="1"/>
    <col min="3336" max="3338" width="13.5703125" style="98" customWidth="1"/>
    <col min="3339" max="3339" width="13.28515625" style="98" customWidth="1"/>
    <col min="3340" max="3340" width="10.42578125" style="98" customWidth="1"/>
    <col min="3341" max="3341" width="11.85546875" style="98" customWidth="1"/>
    <col min="3342" max="3342" width="9.140625" style="98"/>
    <col min="3343" max="3343" width="13.140625" style="98" customWidth="1"/>
    <col min="3344" max="3346" width="9.140625" style="98"/>
    <col min="3347" max="3347" width="11.7109375" style="98" customWidth="1"/>
    <col min="3348" max="3353" width="12.5703125" style="98" bestFit="1" customWidth="1"/>
    <col min="3354" max="3584" width="9.140625" style="98"/>
    <col min="3585" max="3585" width="18.42578125" style="98" bestFit="1" customWidth="1"/>
    <col min="3586" max="3586" width="14.85546875" style="98" customWidth="1"/>
    <col min="3587" max="3587" width="17.85546875" style="98" customWidth="1"/>
    <col min="3588" max="3588" width="12.7109375" style="98" customWidth="1"/>
    <col min="3589" max="3589" width="14.28515625" style="98" customWidth="1"/>
    <col min="3590" max="3590" width="15.42578125" style="98" customWidth="1"/>
    <col min="3591" max="3591" width="14.140625" style="98" customWidth="1"/>
    <col min="3592" max="3594" width="13.5703125" style="98" customWidth="1"/>
    <col min="3595" max="3595" width="13.28515625" style="98" customWidth="1"/>
    <col min="3596" max="3596" width="10.42578125" style="98" customWidth="1"/>
    <col min="3597" max="3597" width="11.85546875" style="98" customWidth="1"/>
    <col min="3598" max="3598" width="9.140625" style="98"/>
    <col min="3599" max="3599" width="13.140625" style="98" customWidth="1"/>
    <col min="3600" max="3602" width="9.140625" style="98"/>
    <col min="3603" max="3603" width="11.7109375" style="98" customWidth="1"/>
    <col min="3604" max="3609" width="12.5703125" style="98" bestFit="1" customWidth="1"/>
    <col min="3610" max="3840" width="9.140625" style="98"/>
    <col min="3841" max="3841" width="18.42578125" style="98" bestFit="1" customWidth="1"/>
    <col min="3842" max="3842" width="14.85546875" style="98" customWidth="1"/>
    <col min="3843" max="3843" width="17.85546875" style="98" customWidth="1"/>
    <col min="3844" max="3844" width="12.7109375" style="98" customWidth="1"/>
    <col min="3845" max="3845" width="14.28515625" style="98" customWidth="1"/>
    <col min="3846" max="3846" width="15.42578125" style="98" customWidth="1"/>
    <col min="3847" max="3847" width="14.140625" style="98" customWidth="1"/>
    <col min="3848" max="3850" width="13.5703125" style="98" customWidth="1"/>
    <col min="3851" max="3851" width="13.28515625" style="98" customWidth="1"/>
    <col min="3852" max="3852" width="10.42578125" style="98" customWidth="1"/>
    <col min="3853" max="3853" width="11.85546875" style="98" customWidth="1"/>
    <col min="3854" max="3854" width="9.140625" style="98"/>
    <col min="3855" max="3855" width="13.140625" style="98" customWidth="1"/>
    <col min="3856" max="3858" width="9.140625" style="98"/>
    <col min="3859" max="3859" width="11.7109375" style="98" customWidth="1"/>
    <col min="3860" max="3865" width="12.5703125" style="98" bestFit="1" customWidth="1"/>
    <col min="3866" max="4096" width="9.140625" style="98"/>
    <col min="4097" max="4097" width="18.42578125" style="98" bestFit="1" customWidth="1"/>
    <col min="4098" max="4098" width="14.85546875" style="98" customWidth="1"/>
    <col min="4099" max="4099" width="17.85546875" style="98" customWidth="1"/>
    <col min="4100" max="4100" width="12.7109375" style="98" customWidth="1"/>
    <col min="4101" max="4101" width="14.28515625" style="98" customWidth="1"/>
    <col min="4102" max="4102" width="15.42578125" style="98" customWidth="1"/>
    <col min="4103" max="4103" width="14.140625" style="98" customWidth="1"/>
    <col min="4104" max="4106" width="13.5703125" style="98" customWidth="1"/>
    <col min="4107" max="4107" width="13.28515625" style="98" customWidth="1"/>
    <col min="4108" max="4108" width="10.42578125" style="98" customWidth="1"/>
    <col min="4109" max="4109" width="11.85546875" style="98" customWidth="1"/>
    <col min="4110" max="4110" width="9.140625" style="98"/>
    <col min="4111" max="4111" width="13.140625" style="98" customWidth="1"/>
    <col min="4112" max="4114" width="9.140625" style="98"/>
    <col min="4115" max="4115" width="11.7109375" style="98" customWidth="1"/>
    <col min="4116" max="4121" width="12.5703125" style="98" bestFit="1" customWidth="1"/>
    <col min="4122" max="4352" width="9.140625" style="98"/>
    <col min="4353" max="4353" width="18.42578125" style="98" bestFit="1" customWidth="1"/>
    <col min="4354" max="4354" width="14.85546875" style="98" customWidth="1"/>
    <col min="4355" max="4355" width="17.85546875" style="98" customWidth="1"/>
    <col min="4356" max="4356" width="12.7109375" style="98" customWidth="1"/>
    <col min="4357" max="4357" width="14.28515625" style="98" customWidth="1"/>
    <col min="4358" max="4358" width="15.42578125" style="98" customWidth="1"/>
    <col min="4359" max="4359" width="14.140625" style="98" customWidth="1"/>
    <col min="4360" max="4362" width="13.5703125" style="98" customWidth="1"/>
    <col min="4363" max="4363" width="13.28515625" style="98" customWidth="1"/>
    <col min="4364" max="4364" width="10.42578125" style="98" customWidth="1"/>
    <col min="4365" max="4365" width="11.85546875" style="98" customWidth="1"/>
    <col min="4366" max="4366" width="9.140625" style="98"/>
    <col min="4367" max="4367" width="13.140625" style="98" customWidth="1"/>
    <col min="4368" max="4370" width="9.140625" style="98"/>
    <col min="4371" max="4371" width="11.7109375" style="98" customWidth="1"/>
    <col min="4372" max="4377" width="12.5703125" style="98" bestFit="1" customWidth="1"/>
    <col min="4378" max="4608" width="9.140625" style="98"/>
    <col min="4609" max="4609" width="18.42578125" style="98" bestFit="1" customWidth="1"/>
    <col min="4610" max="4610" width="14.85546875" style="98" customWidth="1"/>
    <col min="4611" max="4611" width="17.85546875" style="98" customWidth="1"/>
    <col min="4612" max="4612" width="12.7109375" style="98" customWidth="1"/>
    <col min="4613" max="4613" width="14.28515625" style="98" customWidth="1"/>
    <col min="4614" max="4614" width="15.42578125" style="98" customWidth="1"/>
    <col min="4615" max="4615" width="14.140625" style="98" customWidth="1"/>
    <col min="4616" max="4618" width="13.5703125" style="98" customWidth="1"/>
    <col min="4619" max="4619" width="13.28515625" style="98" customWidth="1"/>
    <col min="4620" max="4620" width="10.42578125" style="98" customWidth="1"/>
    <col min="4621" max="4621" width="11.85546875" style="98" customWidth="1"/>
    <col min="4622" max="4622" width="9.140625" style="98"/>
    <col min="4623" max="4623" width="13.140625" style="98" customWidth="1"/>
    <col min="4624" max="4626" width="9.140625" style="98"/>
    <col min="4627" max="4627" width="11.7109375" style="98" customWidth="1"/>
    <col min="4628" max="4633" width="12.5703125" style="98" bestFit="1" customWidth="1"/>
    <col min="4634" max="4864" width="9.140625" style="98"/>
    <col min="4865" max="4865" width="18.42578125" style="98" bestFit="1" customWidth="1"/>
    <col min="4866" max="4866" width="14.85546875" style="98" customWidth="1"/>
    <col min="4867" max="4867" width="17.85546875" style="98" customWidth="1"/>
    <col min="4868" max="4868" width="12.7109375" style="98" customWidth="1"/>
    <col min="4869" max="4869" width="14.28515625" style="98" customWidth="1"/>
    <col min="4870" max="4870" width="15.42578125" style="98" customWidth="1"/>
    <col min="4871" max="4871" width="14.140625" style="98" customWidth="1"/>
    <col min="4872" max="4874" width="13.5703125" style="98" customWidth="1"/>
    <col min="4875" max="4875" width="13.28515625" style="98" customWidth="1"/>
    <col min="4876" max="4876" width="10.42578125" style="98" customWidth="1"/>
    <col min="4877" max="4877" width="11.85546875" style="98" customWidth="1"/>
    <col min="4878" max="4878" width="9.140625" style="98"/>
    <col min="4879" max="4879" width="13.140625" style="98" customWidth="1"/>
    <col min="4880" max="4882" width="9.140625" style="98"/>
    <col min="4883" max="4883" width="11.7109375" style="98" customWidth="1"/>
    <col min="4884" max="4889" width="12.5703125" style="98" bestFit="1" customWidth="1"/>
    <col min="4890" max="5120" width="9.140625" style="98"/>
    <col min="5121" max="5121" width="18.42578125" style="98" bestFit="1" customWidth="1"/>
    <col min="5122" max="5122" width="14.85546875" style="98" customWidth="1"/>
    <col min="5123" max="5123" width="17.85546875" style="98" customWidth="1"/>
    <col min="5124" max="5124" width="12.7109375" style="98" customWidth="1"/>
    <col min="5125" max="5125" width="14.28515625" style="98" customWidth="1"/>
    <col min="5126" max="5126" width="15.42578125" style="98" customWidth="1"/>
    <col min="5127" max="5127" width="14.140625" style="98" customWidth="1"/>
    <col min="5128" max="5130" width="13.5703125" style="98" customWidth="1"/>
    <col min="5131" max="5131" width="13.28515625" style="98" customWidth="1"/>
    <col min="5132" max="5132" width="10.42578125" style="98" customWidth="1"/>
    <col min="5133" max="5133" width="11.85546875" style="98" customWidth="1"/>
    <col min="5134" max="5134" width="9.140625" style="98"/>
    <col min="5135" max="5135" width="13.140625" style="98" customWidth="1"/>
    <col min="5136" max="5138" width="9.140625" style="98"/>
    <col min="5139" max="5139" width="11.7109375" style="98" customWidth="1"/>
    <col min="5140" max="5145" width="12.5703125" style="98" bestFit="1" customWidth="1"/>
    <col min="5146" max="5376" width="9.140625" style="98"/>
    <col min="5377" max="5377" width="18.42578125" style="98" bestFit="1" customWidth="1"/>
    <col min="5378" max="5378" width="14.85546875" style="98" customWidth="1"/>
    <col min="5379" max="5379" width="17.85546875" style="98" customWidth="1"/>
    <col min="5380" max="5380" width="12.7109375" style="98" customWidth="1"/>
    <col min="5381" max="5381" width="14.28515625" style="98" customWidth="1"/>
    <col min="5382" max="5382" width="15.42578125" style="98" customWidth="1"/>
    <col min="5383" max="5383" width="14.140625" style="98" customWidth="1"/>
    <col min="5384" max="5386" width="13.5703125" style="98" customWidth="1"/>
    <col min="5387" max="5387" width="13.28515625" style="98" customWidth="1"/>
    <col min="5388" max="5388" width="10.42578125" style="98" customWidth="1"/>
    <col min="5389" max="5389" width="11.85546875" style="98" customWidth="1"/>
    <col min="5390" max="5390" width="9.140625" style="98"/>
    <col min="5391" max="5391" width="13.140625" style="98" customWidth="1"/>
    <col min="5392" max="5394" width="9.140625" style="98"/>
    <col min="5395" max="5395" width="11.7109375" style="98" customWidth="1"/>
    <col min="5396" max="5401" width="12.5703125" style="98" bestFit="1" customWidth="1"/>
    <col min="5402" max="5632" width="9.140625" style="98"/>
    <col min="5633" max="5633" width="18.42578125" style="98" bestFit="1" customWidth="1"/>
    <col min="5634" max="5634" width="14.85546875" style="98" customWidth="1"/>
    <col min="5635" max="5635" width="17.85546875" style="98" customWidth="1"/>
    <col min="5636" max="5636" width="12.7109375" style="98" customWidth="1"/>
    <col min="5637" max="5637" width="14.28515625" style="98" customWidth="1"/>
    <col min="5638" max="5638" width="15.42578125" style="98" customWidth="1"/>
    <col min="5639" max="5639" width="14.140625" style="98" customWidth="1"/>
    <col min="5640" max="5642" width="13.5703125" style="98" customWidth="1"/>
    <col min="5643" max="5643" width="13.28515625" style="98" customWidth="1"/>
    <col min="5644" max="5644" width="10.42578125" style="98" customWidth="1"/>
    <col min="5645" max="5645" width="11.85546875" style="98" customWidth="1"/>
    <col min="5646" max="5646" width="9.140625" style="98"/>
    <col min="5647" max="5647" width="13.140625" style="98" customWidth="1"/>
    <col min="5648" max="5650" width="9.140625" style="98"/>
    <col min="5651" max="5651" width="11.7109375" style="98" customWidth="1"/>
    <col min="5652" max="5657" width="12.5703125" style="98" bestFit="1" customWidth="1"/>
    <col min="5658" max="5888" width="9.140625" style="98"/>
    <col min="5889" max="5889" width="18.42578125" style="98" bestFit="1" customWidth="1"/>
    <col min="5890" max="5890" width="14.85546875" style="98" customWidth="1"/>
    <col min="5891" max="5891" width="17.85546875" style="98" customWidth="1"/>
    <col min="5892" max="5892" width="12.7109375" style="98" customWidth="1"/>
    <col min="5893" max="5893" width="14.28515625" style="98" customWidth="1"/>
    <col min="5894" max="5894" width="15.42578125" style="98" customWidth="1"/>
    <col min="5895" max="5895" width="14.140625" style="98" customWidth="1"/>
    <col min="5896" max="5898" width="13.5703125" style="98" customWidth="1"/>
    <col min="5899" max="5899" width="13.28515625" style="98" customWidth="1"/>
    <col min="5900" max="5900" width="10.42578125" style="98" customWidth="1"/>
    <col min="5901" max="5901" width="11.85546875" style="98" customWidth="1"/>
    <col min="5902" max="5902" width="9.140625" style="98"/>
    <col min="5903" max="5903" width="13.140625" style="98" customWidth="1"/>
    <col min="5904" max="5906" width="9.140625" style="98"/>
    <col min="5907" max="5907" width="11.7109375" style="98" customWidth="1"/>
    <col min="5908" max="5913" width="12.5703125" style="98" bestFit="1" customWidth="1"/>
    <col min="5914" max="6144" width="9.140625" style="98"/>
    <col min="6145" max="6145" width="18.42578125" style="98" bestFit="1" customWidth="1"/>
    <col min="6146" max="6146" width="14.85546875" style="98" customWidth="1"/>
    <col min="6147" max="6147" width="17.85546875" style="98" customWidth="1"/>
    <col min="6148" max="6148" width="12.7109375" style="98" customWidth="1"/>
    <col min="6149" max="6149" width="14.28515625" style="98" customWidth="1"/>
    <col min="6150" max="6150" width="15.42578125" style="98" customWidth="1"/>
    <col min="6151" max="6151" width="14.140625" style="98" customWidth="1"/>
    <col min="6152" max="6154" width="13.5703125" style="98" customWidth="1"/>
    <col min="6155" max="6155" width="13.28515625" style="98" customWidth="1"/>
    <col min="6156" max="6156" width="10.42578125" style="98" customWidth="1"/>
    <col min="6157" max="6157" width="11.85546875" style="98" customWidth="1"/>
    <col min="6158" max="6158" width="9.140625" style="98"/>
    <col min="6159" max="6159" width="13.140625" style="98" customWidth="1"/>
    <col min="6160" max="6162" width="9.140625" style="98"/>
    <col min="6163" max="6163" width="11.7109375" style="98" customWidth="1"/>
    <col min="6164" max="6169" width="12.5703125" style="98" bestFit="1" customWidth="1"/>
    <col min="6170" max="6400" width="9.140625" style="98"/>
    <col min="6401" max="6401" width="18.42578125" style="98" bestFit="1" customWidth="1"/>
    <col min="6402" max="6402" width="14.85546875" style="98" customWidth="1"/>
    <col min="6403" max="6403" width="17.85546875" style="98" customWidth="1"/>
    <col min="6404" max="6404" width="12.7109375" style="98" customWidth="1"/>
    <col min="6405" max="6405" width="14.28515625" style="98" customWidth="1"/>
    <col min="6406" max="6406" width="15.42578125" style="98" customWidth="1"/>
    <col min="6407" max="6407" width="14.140625" style="98" customWidth="1"/>
    <col min="6408" max="6410" width="13.5703125" style="98" customWidth="1"/>
    <col min="6411" max="6411" width="13.28515625" style="98" customWidth="1"/>
    <col min="6412" max="6412" width="10.42578125" style="98" customWidth="1"/>
    <col min="6413" max="6413" width="11.85546875" style="98" customWidth="1"/>
    <col min="6414" max="6414" width="9.140625" style="98"/>
    <col min="6415" max="6415" width="13.140625" style="98" customWidth="1"/>
    <col min="6416" max="6418" width="9.140625" style="98"/>
    <col min="6419" max="6419" width="11.7109375" style="98" customWidth="1"/>
    <col min="6420" max="6425" width="12.5703125" style="98" bestFit="1" customWidth="1"/>
    <col min="6426" max="6656" width="9.140625" style="98"/>
    <col min="6657" max="6657" width="18.42578125" style="98" bestFit="1" customWidth="1"/>
    <col min="6658" max="6658" width="14.85546875" style="98" customWidth="1"/>
    <col min="6659" max="6659" width="17.85546875" style="98" customWidth="1"/>
    <col min="6660" max="6660" width="12.7109375" style="98" customWidth="1"/>
    <col min="6661" max="6661" width="14.28515625" style="98" customWidth="1"/>
    <col min="6662" max="6662" width="15.42578125" style="98" customWidth="1"/>
    <col min="6663" max="6663" width="14.140625" style="98" customWidth="1"/>
    <col min="6664" max="6666" width="13.5703125" style="98" customWidth="1"/>
    <col min="6667" max="6667" width="13.28515625" style="98" customWidth="1"/>
    <col min="6668" max="6668" width="10.42578125" style="98" customWidth="1"/>
    <col min="6669" max="6669" width="11.85546875" style="98" customWidth="1"/>
    <col min="6670" max="6670" width="9.140625" style="98"/>
    <col min="6671" max="6671" width="13.140625" style="98" customWidth="1"/>
    <col min="6672" max="6674" width="9.140625" style="98"/>
    <col min="6675" max="6675" width="11.7109375" style="98" customWidth="1"/>
    <col min="6676" max="6681" width="12.5703125" style="98" bestFit="1" customWidth="1"/>
    <col min="6682" max="6912" width="9.140625" style="98"/>
    <col min="6913" max="6913" width="18.42578125" style="98" bestFit="1" customWidth="1"/>
    <col min="6914" max="6914" width="14.85546875" style="98" customWidth="1"/>
    <col min="6915" max="6915" width="17.85546875" style="98" customWidth="1"/>
    <col min="6916" max="6916" width="12.7109375" style="98" customWidth="1"/>
    <col min="6917" max="6917" width="14.28515625" style="98" customWidth="1"/>
    <col min="6918" max="6918" width="15.42578125" style="98" customWidth="1"/>
    <col min="6919" max="6919" width="14.140625" style="98" customWidth="1"/>
    <col min="6920" max="6922" width="13.5703125" style="98" customWidth="1"/>
    <col min="6923" max="6923" width="13.28515625" style="98" customWidth="1"/>
    <col min="6924" max="6924" width="10.42578125" style="98" customWidth="1"/>
    <col min="6925" max="6925" width="11.85546875" style="98" customWidth="1"/>
    <col min="6926" max="6926" width="9.140625" style="98"/>
    <col min="6927" max="6927" width="13.140625" style="98" customWidth="1"/>
    <col min="6928" max="6930" width="9.140625" style="98"/>
    <col min="6931" max="6931" width="11.7109375" style="98" customWidth="1"/>
    <col min="6932" max="6937" width="12.5703125" style="98" bestFit="1" customWidth="1"/>
    <col min="6938" max="7168" width="9.140625" style="98"/>
    <col min="7169" max="7169" width="18.42578125" style="98" bestFit="1" customWidth="1"/>
    <col min="7170" max="7170" width="14.85546875" style="98" customWidth="1"/>
    <col min="7171" max="7171" width="17.85546875" style="98" customWidth="1"/>
    <col min="7172" max="7172" width="12.7109375" style="98" customWidth="1"/>
    <col min="7173" max="7173" width="14.28515625" style="98" customWidth="1"/>
    <col min="7174" max="7174" width="15.42578125" style="98" customWidth="1"/>
    <col min="7175" max="7175" width="14.140625" style="98" customWidth="1"/>
    <col min="7176" max="7178" width="13.5703125" style="98" customWidth="1"/>
    <col min="7179" max="7179" width="13.28515625" style="98" customWidth="1"/>
    <col min="7180" max="7180" width="10.42578125" style="98" customWidth="1"/>
    <col min="7181" max="7181" width="11.85546875" style="98" customWidth="1"/>
    <col min="7182" max="7182" width="9.140625" style="98"/>
    <col min="7183" max="7183" width="13.140625" style="98" customWidth="1"/>
    <col min="7184" max="7186" width="9.140625" style="98"/>
    <col min="7187" max="7187" width="11.7109375" style="98" customWidth="1"/>
    <col min="7188" max="7193" width="12.5703125" style="98" bestFit="1" customWidth="1"/>
    <col min="7194" max="7424" width="9.140625" style="98"/>
    <col min="7425" max="7425" width="18.42578125" style="98" bestFit="1" customWidth="1"/>
    <col min="7426" max="7426" width="14.85546875" style="98" customWidth="1"/>
    <col min="7427" max="7427" width="17.85546875" style="98" customWidth="1"/>
    <col min="7428" max="7428" width="12.7109375" style="98" customWidth="1"/>
    <col min="7429" max="7429" width="14.28515625" style="98" customWidth="1"/>
    <col min="7430" max="7430" width="15.42578125" style="98" customWidth="1"/>
    <col min="7431" max="7431" width="14.140625" style="98" customWidth="1"/>
    <col min="7432" max="7434" width="13.5703125" style="98" customWidth="1"/>
    <col min="7435" max="7435" width="13.28515625" style="98" customWidth="1"/>
    <col min="7436" max="7436" width="10.42578125" style="98" customWidth="1"/>
    <col min="7437" max="7437" width="11.85546875" style="98" customWidth="1"/>
    <col min="7438" max="7438" width="9.140625" style="98"/>
    <col min="7439" max="7439" width="13.140625" style="98" customWidth="1"/>
    <col min="7440" max="7442" width="9.140625" style="98"/>
    <col min="7443" max="7443" width="11.7109375" style="98" customWidth="1"/>
    <col min="7444" max="7449" width="12.5703125" style="98" bestFit="1" customWidth="1"/>
    <col min="7450" max="7680" width="9.140625" style="98"/>
    <col min="7681" max="7681" width="18.42578125" style="98" bestFit="1" customWidth="1"/>
    <col min="7682" max="7682" width="14.85546875" style="98" customWidth="1"/>
    <col min="7683" max="7683" width="17.85546875" style="98" customWidth="1"/>
    <col min="7684" max="7684" width="12.7109375" style="98" customWidth="1"/>
    <col min="7685" max="7685" width="14.28515625" style="98" customWidth="1"/>
    <col min="7686" max="7686" width="15.42578125" style="98" customWidth="1"/>
    <col min="7687" max="7687" width="14.140625" style="98" customWidth="1"/>
    <col min="7688" max="7690" width="13.5703125" style="98" customWidth="1"/>
    <col min="7691" max="7691" width="13.28515625" style="98" customWidth="1"/>
    <col min="7692" max="7692" width="10.42578125" style="98" customWidth="1"/>
    <col min="7693" max="7693" width="11.85546875" style="98" customWidth="1"/>
    <col min="7694" max="7694" width="9.140625" style="98"/>
    <col min="7695" max="7695" width="13.140625" style="98" customWidth="1"/>
    <col min="7696" max="7698" width="9.140625" style="98"/>
    <col min="7699" max="7699" width="11.7109375" style="98" customWidth="1"/>
    <col min="7700" max="7705" width="12.5703125" style="98" bestFit="1" customWidth="1"/>
    <col min="7706" max="7936" width="9.140625" style="98"/>
    <col min="7937" max="7937" width="18.42578125" style="98" bestFit="1" customWidth="1"/>
    <col min="7938" max="7938" width="14.85546875" style="98" customWidth="1"/>
    <col min="7939" max="7939" width="17.85546875" style="98" customWidth="1"/>
    <col min="7940" max="7940" width="12.7109375" style="98" customWidth="1"/>
    <col min="7941" max="7941" width="14.28515625" style="98" customWidth="1"/>
    <col min="7942" max="7942" width="15.42578125" style="98" customWidth="1"/>
    <col min="7943" max="7943" width="14.140625" style="98" customWidth="1"/>
    <col min="7944" max="7946" width="13.5703125" style="98" customWidth="1"/>
    <col min="7947" max="7947" width="13.28515625" style="98" customWidth="1"/>
    <col min="7948" max="7948" width="10.42578125" style="98" customWidth="1"/>
    <col min="7949" max="7949" width="11.85546875" style="98" customWidth="1"/>
    <col min="7950" max="7950" width="9.140625" style="98"/>
    <col min="7951" max="7951" width="13.140625" style="98" customWidth="1"/>
    <col min="7952" max="7954" width="9.140625" style="98"/>
    <col min="7955" max="7955" width="11.7109375" style="98" customWidth="1"/>
    <col min="7956" max="7961" width="12.5703125" style="98" bestFit="1" customWidth="1"/>
    <col min="7962" max="8192" width="9.140625" style="98"/>
    <col min="8193" max="8193" width="18.42578125" style="98" bestFit="1" customWidth="1"/>
    <col min="8194" max="8194" width="14.85546875" style="98" customWidth="1"/>
    <col min="8195" max="8195" width="17.85546875" style="98" customWidth="1"/>
    <col min="8196" max="8196" width="12.7109375" style="98" customWidth="1"/>
    <col min="8197" max="8197" width="14.28515625" style="98" customWidth="1"/>
    <col min="8198" max="8198" width="15.42578125" style="98" customWidth="1"/>
    <col min="8199" max="8199" width="14.140625" style="98" customWidth="1"/>
    <col min="8200" max="8202" width="13.5703125" style="98" customWidth="1"/>
    <col min="8203" max="8203" width="13.28515625" style="98" customWidth="1"/>
    <col min="8204" max="8204" width="10.42578125" style="98" customWidth="1"/>
    <col min="8205" max="8205" width="11.85546875" style="98" customWidth="1"/>
    <col min="8206" max="8206" width="9.140625" style="98"/>
    <col min="8207" max="8207" width="13.140625" style="98" customWidth="1"/>
    <col min="8208" max="8210" width="9.140625" style="98"/>
    <col min="8211" max="8211" width="11.7109375" style="98" customWidth="1"/>
    <col min="8212" max="8217" width="12.5703125" style="98" bestFit="1" customWidth="1"/>
    <col min="8218" max="8448" width="9.140625" style="98"/>
    <col min="8449" max="8449" width="18.42578125" style="98" bestFit="1" customWidth="1"/>
    <col min="8450" max="8450" width="14.85546875" style="98" customWidth="1"/>
    <col min="8451" max="8451" width="17.85546875" style="98" customWidth="1"/>
    <col min="8452" max="8452" width="12.7109375" style="98" customWidth="1"/>
    <col min="8453" max="8453" width="14.28515625" style="98" customWidth="1"/>
    <col min="8454" max="8454" width="15.42578125" style="98" customWidth="1"/>
    <col min="8455" max="8455" width="14.140625" style="98" customWidth="1"/>
    <col min="8456" max="8458" width="13.5703125" style="98" customWidth="1"/>
    <col min="8459" max="8459" width="13.28515625" style="98" customWidth="1"/>
    <col min="8460" max="8460" width="10.42578125" style="98" customWidth="1"/>
    <col min="8461" max="8461" width="11.85546875" style="98" customWidth="1"/>
    <col min="8462" max="8462" width="9.140625" style="98"/>
    <col min="8463" max="8463" width="13.140625" style="98" customWidth="1"/>
    <col min="8464" max="8466" width="9.140625" style="98"/>
    <col min="8467" max="8467" width="11.7109375" style="98" customWidth="1"/>
    <col min="8468" max="8473" width="12.5703125" style="98" bestFit="1" customWidth="1"/>
    <col min="8474" max="8704" width="9.140625" style="98"/>
    <col min="8705" max="8705" width="18.42578125" style="98" bestFit="1" customWidth="1"/>
    <col min="8706" max="8706" width="14.85546875" style="98" customWidth="1"/>
    <col min="8707" max="8707" width="17.85546875" style="98" customWidth="1"/>
    <col min="8708" max="8708" width="12.7109375" style="98" customWidth="1"/>
    <col min="8709" max="8709" width="14.28515625" style="98" customWidth="1"/>
    <col min="8710" max="8710" width="15.42578125" style="98" customWidth="1"/>
    <col min="8711" max="8711" width="14.140625" style="98" customWidth="1"/>
    <col min="8712" max="8714" width="13.5703125" style="98" customWidth="1"/>
    <col min="8715" max="8715" width="13.28515625" style="98" customWidth="1"/>
    <col min="8716" max="8716" width="10.42578125" style="98" customWidth="1"/>
    <col min="8717" max="8717" width="11.85546875" style="98" customWidth="1"/>
    <col min="8718" max="8718" width="9.140625" style="98"/>
    <col min="8719" max="8719" width="13.140625" style="98" customWidth="1"/>
    <col min="8720" max="8722" width="9.140625" style="98"/>
    <col min="8723" max="8723" width="11.7109375" style="98" customWidth="1"/>
    <col min="8724" max="8729" width="12.5703125" style="98" bestFit="1" customWidth="1"/>
    <col min="8730" max="8960" width="9.140625" style="98"/>
    <col min="8961" max="8961" width="18.42578125" style="98" bestFit="1" customWidth="1"/>
    <col min="8962" max="8962" width="14.85546875" style="98" customWidth="1"/>
    <col min="8963" max="8963" width="17.85546875" style="98" customWidth="1"/>
    <col min="8964" max="8964" width="12.7109375" style="98" customWidth="1"/>
    <col min="8965" max="8965" width="14.28515625" style="98" customWidth="1"/>
    <col min="8966" max="8966" width="15.42578125" style="98" customWidth="1"/>
    <col min="8967" max="8967" width="14.140625" style="98" customWidth="1"/>
    <col min="8968" max="8970" width="13.5703125" style="98" customWidth="1"/>
    <col min="8971" max="8971" width="13.28515625" style="98" customWidth="1"/>
    <col min="8972" max="8972" width="10.42578125" style="98" customWidth="1"/>
    <col min="8973" max="8973" width="11.85546875" style="98" customWidth="1"/>
    <col min="8974" max="8974" width="9.140625" style="98"/>
    <col min="8975" max="8975" width="13.140625" style="98" customWidth="1"/>
    <col min="8976" max="8978" width="9.140625" style="98"/>
    <col min="8979" max="8979" width="11.7109375" style="98" customWidth="1"/>
    <col min="8980" max="8985" width="12.5703125" style="98" bestFit="1" customWidth="1"/>
    <col min="8986" max="9216" width="9.140625" style="98"/>
    <col min="9217" max="9217" width="18.42578125" style="98" bestFit="1" customWidth="1"/>
    <col min="9218" max="9218" width="14.85546875" style="98" customWidth="1"/>
    <col min="9219" max="9219" width="17.85546875" style="98" customWidth="1"/>
    <col min="9220" max="9220" width="12.7109375" style="98" customWidth="1"/>
    <col min="9221" max="9221" width="14.28515625" style="98" customWidth="1"/>
    <col min="9222" max="9222" width="15.42578125" style="98" customWidth="1"/>
    <col min="9223" max="9223" width="14.140625" style="98" customWidth="1"/>
    <col min="9224" max="9226" width="13.5703125" style="98" customWidth="1"/>
    <col min="9227" max="9227" width="13.28515625" style="98" customWidth="1"/>
    <col min="9228" max="9228" width="10.42578125" style="98" customWidth="1"/>
    <col min="9229" max="9229" width="11.85546875" style="98" customWidth="1"/>
    <col min="9230" max="9230" width="9.140625" style="98"/>
    <col min="9231" max="9231" width="13.140625" style="98" customWidth="1"/>
    <col min="9232" max="9234" width="9.140625" style="98"/>
    <col min="9235" max="9235" width="11.7109375" style="98" customWidth="1"/>
    <col min="9236" max="9241" width="12.5703125" style="98" bestFit="1" customWidth="1"/>
    <col min="9242" max="9472" width="9.140625" style="98"/>
    <col min="9473" max="9473" width="18.42578125" style="98" bestFit="1" customWidth="1"/>
    <col min="9474" max="9474" width="14.85546875" style="98" customWidth="1"/>
    <col min="9475" max="9475" width="17.85546875" style="98" customWidth="1"/>
    <col min="9476" max="9476" width="12.7109375" style="98" customWidth="1"/>
    <col min="9477" max="9477" width="14.28515625" style="98" customWidth="1"/>
    <col min="9478" max="9478" width="15.42578125" style="98" customWidth="1"/>
    <col min="9479" max="9479" width="14.140625" style="98" customWidth="1"/>
    <col min="9480" max="9482" width="13.5703125" style="98" customWidth="1"/>
    <col min="9483" max="9483" width="13.28515625" style="98" customWidth="1"/>
    <col min="9484" max="9484" width="10.42578125" style="98" customWidth="1"/>
    <col min="9485" max="9485" width="11.85546875" style="98" customWidth="1"/>
    <col min="9486" max="9486" width="9.140625" style="98"/>
    <col min="9487" max="9487" width="13.140625" style="98" customWidth="1"/>
    <col min="9488" max="9490" width="9.140625" style="98"/>
    <col min="9491" max="9491" width="11.7109375" style="98" customWidth="1"/>
    <col min="9492" max="9497" width="12.5703125" style="98" bestFit="1" customWidth="1"/>
    <col min="9498" max="9728" width="9.140625" style="98"/>
    <col min="9729" max="9729" width="18.42578125" style="98" bestFit="1" customWidth="1"/>
    <col min="9730" max="9730" width="14.85546875" style="98" customWidth="1"/>
    <col min="9731" max="9731" width="17.85546875" style="98" customWidth="1"/>
    <col min="9732" max="9732" width="12.7109375" style="98" customWidth="1"/>
    <col min="9733" max="9733" width="14.28515625" style="98" customWidth="1"/>
    <col min="9734" max="9734" width="15.42578125" style="98" customWidth="1"/>
    <col min="9735" max="9735" width="14.140625" style="98" customWidth="1"/>
    <col min="9736" max="9738" width="13.5703125" style="98" customWidth="1"/>
    <col min="9739" max="9739" width="13.28515625" style="98" customWidth="1"/>
    <col min="9740" max="9740" width="10.42578125" style="98" customWidth="1"/>
    <col min="9741" max="9741" width="11.85546875" style="98" customWidth="1"/>
    <col min="9742" max="9742" width="9.140625" style="98"/>
    <col min="9743" max="9743" width="13.140625" style="98" customWidth="1"/>
    <col min="9744" max="9746" width="9.140625" style="98"/>
    <col min="9747" max="9747" width="11.7109375" style="98" customWidth="1"/>
    <col min="9748" max="9753" width="12.5703125" style="98" bestFit="1" customWidth="1"/>
    <col min="9754" max="9984" width="9.140625" style="98"/>
    <col min="9985" max="9985" width="18.42578125" style="98" bestFit="1" customWidth="1"/>
    <col min="9986" max="9986" width="14.85546875" style="98" customWidth="1"/>
    <col min="9987" max="9987" width="17.85546875" style="98" customWidth="1"/>
    <col min="9988" max="9988" width="12.7109375" style="98" customWidth="1"/>
    <col min="9989" max="9989" width="14.28515625" style="98" customWidth="1"/>
    <col min="9990" max="9990" width="15.42578125" style="98" customWidth="1"/>
    <col min="9991" max="9991" width="14.140625" style="98" customWidth="1"/>
    <col min="9992" max="9994" width="13.5703125" style="98" customWidth="1"/>
    <col min="9995" max="9995" width="13.28515625" style="98" customWidth="1"/>
    <col min="9996" max="9996" width="10.42578125" style="98" customWidth="1"/>
    <col min="9997" max="9997" width="11.85546875" style="98" customWidth="1"/>
    <col min="9998" max="9998" width="9.140625" style="98"/>
    <col min="9999" max="9999" width="13.140625" style="98" customWidth="1"/>
    <col min="10000" max="10002" width="9.140625" style="98"/>
    <col min="10003" max="10003" width="11.7109375" style="98" customWidth="1"/>
    <col min="10004" max="10009" width="12.5703125" style="98" bestFit="1" customWidth="1"/>
    <col min="10010" max="10240" width="9.140625" style="98"/>
    <col min="10241" max="10241" width="18.42578125" style="98" bestFit="1" customWidth="1"/>
    <col min="10242" max="10242" width="14.85546875" style="98" customWidth="1"/>
    <col min="10243" max="10243" width="17.85546875" style="98" customWidth="1"/>
    <col min="10244" max="10244" width="12.7109375" style="98" customWidth="1"/>
    <col min="10245" max="10245" width="14.28515625" style="98" customWidth="1"/>
    <col min="10246" max="10246" width="15.42578125" style="98" customWidth="1"/>
    <col min="10247" max="10247" width="14.140625" style="98" customWidth="1"/>
    <col min="10248" max="10250" width="13.5703125" style="98" customWidth="1"/>
    <col min="10251" max="10251" width="13.28515625" style="98" customWidth="1"/>
    <col min="10252" max="10252" width="10.42578125" style="98" customWidth="1"/>
    <col min="10253" max="10253" width="11.85546875" style="98" customWidth="1"/>
    <col min="10254" max="10254" width="9.140625" style="98"/>
    <col min="10255" max="10255" width="13.140625" style="98" customWidth="1"/>
    <col min="10256" max="10258" width="9.140625" style="98"/>
    <col min="10259" max="10259" width="11.7109375" style="98" customWidth="1"/>
    <col min="10260" max="10265" width="12.5703125" style="98" bestFit="1" customWidth="1"/>
    <col min="10266" max="10496" width="9.140625" style="98"/>
    <col min="10497" max="10497" width="18.42578125" style="98" bestFit="1" customWidth="1"/>
    <col min="10498" max="10498" width="14.85546875" style="98" customWidth="1"/>
    <col min="10499" max="10499" width="17.85546875" style="98" customWidth="1"/>
    <col min="10500" max="10500" width="12.7109375" style="98" customWidth="1"/>
    <col min="10501" max="10501" width="14.28515625" style="98" customWidth="1"/>
    <col min="10502" max="10502" width="15.42578125" style="98" customWidth="1"/>
    <col min="10503" max="10503" width="14.140625" style="98" customWidth="1"/>
    <col min="10504" max="10506" width="13.5703125" style="98" customWidth="1"/>
    <col min="10507" max="10507" width="13.28515625" style="98" customWidth="1"/>
    <col min="10508" max="10508" width="10.42578125" style="98" customWidth="1"/>
    <col min="10509" max="10509" width="11.85546875" style="98" customWidth="1"/>
    <col min="10510" max="10510" width="9.140625" style="98"/>
    <col min="10511" max="10511" width="13.140625" style="98" customWidth="1"/>
    <col min="10512" max="10514" width="9.140625" style="98"/>
    <col min="10515" max="10515" width="11.7109375" style="98" customWidth="1"/>
    <col min="10516" max="10521" width="12.5703125" style="98" bestFit="1" customWidth="1"/>
    <col min="10522" max="10752" width="9.140625" style="98"/>
    <col min="10753" max="10753" width="18.42578125" style="98" bestFit="1" customWidth="1"/>
    <col min="10754" max="10754" width="14.85546875" style="98" customWidth="1"/>
    <col min="10755" max="10755" width="17.85546875" style="98" customWidth="1"/>
    <col min="10756" max="10756" width="12.7109375" style="98" customWidth="1"/>
    <col min="10757" max="10757" width="14.28515625" style="98" customWidth="1"/>
    <col min="10758" max="10758" width="15.42578125" style="98" customWidth="1"/>
    <col min="10759" max="10759" width="14.140625" style="98" customWidth="1"/>
    <col min="10760" max="10762" width="13.5703125" style="98" customWidth="1"/>
    <col min="10763" max="10763" width="13.28515625" style="98" customWidth="1"/>
    <col min="10764" max="10764" width="10.42578125" style="98" customWidth="1"/>
    <col min="10765" max="10765" width="11.85546875" style="98" customWidth="1"/>
    <col min="10766" max="10766" width="9.140625" style="98"/>
    <col min="10767" max="10767" width="13.140625" style="98" customWidth="1"/>
    <col min="10768" max="10770" width="9.140625" style="98"/>
    <col min="10771" max="10771" width="11.7109375" style="98" customWidth="1"/>
    <col min="10772" max="10777" width="12.5703125" style="98" bestFit="1" customWidth="1"/>
    <col min="10778" max="11008" width="9.140625" style="98"/>
    <col min="11009" max="11009" width="18.42578125" style="98" bestFit="1" customWidth="1"/>
    <col min="11010" max="11010" width="14.85546875" style="98" customWidth="1"/>
    <col min="11011" max="11011" width="17.85546875" style="98" customWidth="1"/>
    <col min="11012" max="11012" width="12.7109375" style="98" customWidth="1"/>
    <col min="11013" max="11013" width="14.28515625" style="98" customWidth="1"/>
    <col min="11014" max="11014" width="15.42578125" style="98" customWidth="1"/>
    <col min="11015" max="11015" width="14.140625" style="98" customWidth="1"/>
    <col min="11016" max="11018" width="13.5703125" style="98" customWidth="1"/>
    <col min="11019" max="11019" width="13.28515625" style="98" customWidth="1"/>
    <col min="11020" max="11020" width="10.42578125" style="98" customWidth="1"/>
    <col min="11021" max="11021" width="11.85546875" style="98" customWidth="1"/>
    <col min="11022" max="11022" width="9.140625" style="98"/>
    <col min="11023" max="11023" width="13.140625" style="98" customWidth="1"/>
    <col min="11024" max="11026" width="9.140625" style="98"/>
    <col min="11027" max="11027" width="11.7109375" style="98" customWidth="1"/>
    <col min="11028" max="11033" width="12.5703125" style="98" bestFit="1" customWidth="1"/>
    <col min="11034" max="11264" width="9.140625" style="98"/>
    <col min="11265" max="11265" width="18.42578125" style="98" bestFit="1" customWidth="1"/>
    <col min="11266" max="11266" width="14.85546875" style="98" customWidth="1"/>
    <col min="11267" max="11267" width="17.85546875" style="98" customWidth="1"/>
    <col min="11268" max="11268" width="12.7109375" style="98" customWidth="1"/>
    <col min="11269" max="11269" width="14.28515625" style="98" customWidth="1"/>
    <col min="11270" max="11270" width="15.42578125" style="98" customWidth="1"/>
    <col min="11271" max="11271" width="14.140625" style="98" customWidth="1"/>
    <col min="11272" max="11274" width="13.5703125" style="98" customWidth="1"/>
    <col min="11275" max="11275" width="13.28515625" style="98" customWidth="1"/>
    <col min="11276" max="11276" width="10.42578125" style="98" customWidth="1"/>
    <col min="11277" max="11277" width="11.85546875" style="98" customWidth="1"/>
    <col min="11278" max="11278" width="9.140625" style="98"/>
    <col min="11279" max="11279" width="13.140625" style="98" customWidth="1"/>
    <col min="11280" max="11282" width="9.140625" style="98"/>
    <col min="11283" max="11283" width="11.7109375" style="98" customWidth="1"/>
    <col min="11284" max="11289" width="12.5703125" style="98" bestFit="1" customWidth="1"/>
    <col min="11290" max="11520" width="9.140625" style="98"/>
    <col min="11521" max="11521" width="18.42578125" style="98" bestFit="1" customWidth="1"/>
    <col min="11522" max="11522" width="14.85546875" style="98" customWidth="1"/>
    <col min="11523" max="11523" width="17.85546875" style="98" customWidth="1"/>
    <col min="11524" max="11524" width="12.7109375" style="98" customWidth="1"/>
    <col min="11525" max="11525" width="14.28515625" style="98" customWidth="1"/>
    <col min="11526" max="11526" width="15.42578125" style="98" customWidth="1"/>
    <col min="11527" max="11527" width="14.140625" style="98" customWidth="1"/>
    <col min="11528" max="11530" width="13.5703125" style="98" customWidth="1"/>
    <col min="11531" max="11531" width="13.28515625" style="98" customWidth="1"/>
    <col min="11532" max="11532" width="10.42578125" style="98" customWidth="1"/>
    <col min="11533" max="11533" width="11.85546875" style="98" customWidth="1"/>
    <col min="11534" max="11534" width="9.140625" style="98"/>
    <col min="11535" max="11535" width="13.140625" style="98" customWidth="1"/>
    <col min="11536" max="11538" width="9.140625" style="98"/>
    <col min="11539" max="11539" width="11.7109375" style="98" customWidth="1"/>
    <col min="11540" max="11545" width="12.5703125" style="98" bestFit="1" customWidth="1"/>
    <col min="11546" max="11776" width="9.140625" style="98"/>
    <col min="11777" max="11777" width="18.42578125" style="98" bestFit="1" customWidth="1"/>
    <col min="11778" max="11778" width="14.85546875" style="98" customWidth="1"/>
    <col min="11779" max="11779" width="17.85546875" style="98" customWidth="1"/>
    <col min="11780" max="11780" width="12.7109375" style="98" customWidth="1"/>
    <col min="11781" max="11781" width="14.28515625" style="98" customWidth="1"/>
    <col min="11782" max="11782" width="15.42578125" style="98" customWidth="1"/>
    <col min="11783" max="11783" width="14.140625" style="98" customWidth="1"/>
    <col min="11784" max="11786" width="13.5703125" style="98" customWidth="1"/>
    <col min="11787" max="11787" width="13.28515625" style="98" customWidth="1"/>
    <col min="11788" max="11788" width="10.42578125" style="98" customWidth="1"/>
    <col min="11789" max="11789" width="11.85546875" style="98" customWidth="1"/>
    <col min="11790" max="11790" width="9.140625" style="98"/>
    <col min="11791" max="11791" width="13.140625" style="98" customWidth="1"/>
    <col min="11792" max="11794" width="9.140625" style="98"/>
    <col min="11795" max="11795" width="11.7109375" style="98" customWidth="1"/>
    <col min="11796" max="11801" width="12.5703125" style="98" bestFit="1" customWidth="1"/>
    <col min="11802" max="12032" width="9.140625" style="98"/>
    <col min="12033" max="12033" width="18.42578125" style="98" bestFit="1" customWidth="1"/>
    <col min="12034" max="12034" width="14.85546875" style="98" customWidth="1"/>
    <col min="12035" max="12035" width="17.85546875" style="98" customWidth="1"/>
    <col min="12036" max="12036" width="12.7109375" style="98" customWidth="1"/>
    <col min="12037" max="12037" width="14.28515625" style="98" customWidth="1"/>
    <col min="12038" max="12038" width="15.42578125" style="98" customWidth="1"/>
    <col min="12039" max="12039" width="14.140625" style="98" customWidth="1"/>
    <col min="12040" max="12042" width="13.5703125" style="98" customWidth="1"/>
    <col min="12043" max="12043" width="13.28515625" style="98" customWidth="1"/>
    <col min="12044" max="12044" width="10.42578125" style="98" customWidth="1"/>
    <col min="12045" max="12045" width="11.85546875" style="98" customWidth="1"/>
    <col min="12046" max="12046" width="9.140625" style="98"/>
    <col min="12047" max="12047" width="13.140625" style="98" customWidth="1"/>
    <col min="12048" max="12050" width="9.140625" style="98"/>
    <col min="12051" max="12051" width="11.7109375" style="98" customWidth="1"/>
    <col min="12052" max="12057" width="12.5703125" style="98" bestFit="1" customWidth="1"/>
    <col min="12058" max="12288" width="9.140625" style="98"/>
    <col min="12289" max="12289" width="18.42578125" style="98" bestFit="1" customWidth="1"/>
    <col min="12290" max="12290" width="14.85546875" style="98" customWidth="1"/>
    <col min="12291" max="12291" width="17.85546875" style="98" customWidth="1"/>
    <col min="12292" max="12292" width="12.7109375" style="98" customWidth="1"/>
    <col min="12293" max="12293" width="14.28515625" style="98" customWidth="1"/>
    <col min="12294" max="12294" width="15.42578125" style="98" customWidth="1"/>
    <col min="12295" max="12295" width="14.140625" style="98" customWidth="1"/>
    <col min="12296" max="12298" width="13.5703125" style="98" customWidth="1"/>
    <col min="12299" max="12299" width="13.28515625" style="98" customWidth="1"/>
    <col min="12300" max="12300" width="10.42578125" style="98" customWidth="1"/>
    <col min="12301" max="12301" width="11.85546875" style="98" customWidth="1"/>
    <col min="12302" max="12302" width="9.140625" style="98"/>
    <col min="12303" max="12303" width="13.140625" style="98" customWidth="1"/>
    <col min="12304" max="12306" width="9.140625" style="98"/>
    <col min="12307" max="12307" width="11.7109375" style="98" customWidth="1"/>
    <col min="12308" max="12313" width="12.5703125" style="98" bestFit="1" customWidth="1"/>
    <col min="12314" max="12544" width="9.140625" style="98"/>
    <col min="12545" max="12545" width="18.42578125" style="98" bestFit="1" customWidth="1"/>
    <col min="12546" max="12546" width="14.85546875" style="98" customWidth="1"/>
    <col min="12547" max="12547" width="17.85546875" style="98" customWidth="1"/>
    <col min="12548" max="12548" width="12.7109375" style="98" customWidth="1"/>
    <col min="12549" max="12549" width="14.28515625" style="98" customWidth="1"/>
    <col min="12550" max="12550" width="15.42578125" style="98" customWidth="1"/>
    <col min="12551" max="12551" width="14.140625" style="98" customWidth="1"/>
    <col min="12552" max="12554" width="13.5703125" style="98" customWidth="1"/>
    <col min="12555" max="12555" width="13.28515625" style="98" customWidth="1"/>
    <col min="12556" max="12556" width="10.42578125" style="98" customWidth="1"/>
    <col min="12557" max="12557" width="11.85546875" style="98" customWidth="1"/>
    <col min="12558" max="12558" width="9.140625" style="98"/>
    <col min="12559" max="12559" width="13.140625" style="98" customWidth="1"/>
    <col min="12560" max="12562" width="9.140625" style="98"/>
    <col min="12563" max="12563" width="11.7109375" style="98" customWidth="1"/>
    <col min="12564" max="12569" width="12.5703125" style="98" bestFit="1" customWidth="1"/>
    <col min="12570" max="12800" width="9.140625" style="98"/>
    <col min="12801" max="12801" width="18.42578125" style="98" bestFit="1" customWidth="1"/>
    <col min="12802" max="12802" width="14.85546875" style="98" customWidth="1"/>
    <col min="12803" max="12803" width="17.85546875" style="98" customWidth="1"/>
    <col min="12804" max="12804" width="12.7109375" style="98" customWidth="1"/>
    <col min="12805" max="12805" width="14.28515625" style="98" customWidth="1"/>
    <col min="12806" max="12806" width="15.42578125" style="98" customWidth="1"/>
    <col min="12807" max="12807" width="14.140625" style="98" customWidth="1"/>
    <col min="12808" max="12810" width="13.5703125" style="98" customWidth="1"/>
    <col min="12811" max="12811" width="13.28515625" style="98" customWidth="1"/>
    <col min="12812" max="12812" width="10.42578125" style="98" customWidth="1"/>
    <col min="12813" max="12813" width="11.85546875" style="98" customWidth="1"/>
    <col min="12814" max="12814" width="9.140625" style="98"/>
    <col min="12815" max="12815" width="13.140625" style="98" customWidth="1"/>
    <col min="12816" max="12818" width="9.140625" style="98"/>
    <col min="12819" max="12819" width="11.7109375" style="98" customWidth="1"/>
    <col min="12820" max="12825" width="12.5703125" style="98" bestFit="1" customWidth="1"/>
    <col min="12826" max="13056" width="9.140625" style="98"/>
    <col min="13057" max="13057" width="18.42578125" style="98" bestFit="1" customWidth="1"/>
    <col min="13058" max="13058" width="14.85546875" style="98" customWidth="1"/>
    <col min="13059" max="13059" width="17.85546875" style="98" customWidth="1"/>
    <col min="13060" max="13060" width="12.7109375" style="98" customWidth="1"/>
    <col min="13061" max="13061" width="14.28515625" style="98" customWidth="1"/>
    <col min="13062" max="13062" width="15.42578125" style="98" customWidth="1"/>
    <col min="13063" max="13063" width="14.140625" style="98" customWidth="1"/>
    <col min="13064" max="13066" width="13.5703125" style="98" customWidth="1"/>
    <col min="13067" max="13067" width="13.28515625" style="98" customWidth="1"/>
    <col min="13068" max="13068" width="10.42578125" style="98" customWidth="1"/>
    <col min="13069" max="13069" width="11.85546875" style="98" customWidth="1"/>
    <col min="13070" max="13070" width="9.140625" style="98"/>
    <col min="13071" max="13071" width="13.140625" style="98" customWidth="1"/>
    <col min="13072" max="13074" width="9.140625" style="98"/>
    <col min="13075" max="13075" width="11.7109375" style="98" customWidth="1"/>
    <col min="13076" max="13081" width="12.5703125" style="98" bestFit="1" customWidth="1"/>
    <col min="13082" max="13312" width="9.140625" style="98"/>
    <col min="13313" max="13313" width="18.42578125" style="98" bestFit="1" customWidth="1"/>
    <col min="13314" max="13314" width="14.85546875" style="98" customWidth="1"/>
    <col min="13315" max="13315" width="17.85546875" style="98" customWidth="1"/>
    <col min="13316" max="13316" width="12.7109375" style="98" customWidth="1"/>
    <col min="13317" max="13317" width="14.28515625" style="98" customWidth="1"/>
    <col min="13318" max="13318" width="15.42578125" style="98" customWidth="1"/>
    <col min="13319" max="13319" width="14.140625" style="98" customWidth="1"/>
    <col min="13320" max="13322" width="13.5703125" style="98" customWidth="1"/>
    <col min="13323" max="13323" width="13.28515625" style="98" customWidth="1"/>
    <col min="13324" max="13324" width="10.42578125" style="98" customWidth="1"/>
    <col min="13325" max="13325" width="11.85546875" style="98" customWidth="1"/>
    <col min="13326" max="13326" width="9.140625" style="98"/>
    <col min="13327" max="13327" width="13.140625" style="98" customWidth="1"/>
    <col min="13328" max="13330" width="9.140625" style="98"/>
    <col min="13331" max="13331" width="11.7109375" style="98" customWidth="1"/>
    <col min="13332" max="13337" width="12.5703125" style="98" bestFit="1" customWidth="1"/>
    <col min="13338" max="13568" width="9.140625" style="98"/>
    <col min="13569" max="13569" width="18.42578125" style="98" bestFit="1" customWidth="1"/>
    <col min="13570" max="13570" width="14.85546875" style="98" customWidth="1"/>
    <col min="13571" max="13571" width="17.85546875" style="98" customWidth="1"/>
    <col min="13572" max="13572" width="12.7109375" style="98" customWidth="1"/>
    <col min="13573" max="13573" width="14.28515625" style="98" customWidth="1"/>
    <col min="13574" max="13574" width="15.42578125" style="98" customWidth="1"/>
    <col min="13575" max="13575" width="14.140625" style="98" customWidth="1"/>
    <col min="13576" max="13578" width="13.5703125" style="98" customWidth="1"/>
    <col min="13579" max="13579" width="13.28515625" style="98" customWidth="1"/>
    <col min="13580" max="13580" width="10.42578125" style="98" customWidth="1"/>
    <col min="13581" max="13581" width="11.85546875" style="98" customWidth="1"/>
    <col min="13582" max="13582" width="9.140625" style="98"/>
    <col min="13583" max="13583" width="13.140625" style="98" customWidth="1"/>
    <col min="13584" max="13586" width="9.140625" style="98"/>
    <col min="13587" max="13587" width="11.7109375" style="98" customWidth="1"/>
    <col min="13588" max="13593" width="12.5703125" style="98" bestFit="1" customWidth="1"/>
    <col min="13594" max="13824" width="9.140625" style="98"/>
    <col min="13825" max="13825" width="18.42578125" style="98" bestFit="1" customWidth="1"/>
    <col min="13826" max="13826" width="14.85546875" style="98" customWidth="1"/>
    <col min="13827" max="13827" width="17.85546875" style="98" customWidth="1"/>
    <col min="13828" max="13828" width="12.7109375" style="98" customWidth="1"/>
    <col min="13829" max="13829" width="14.28515625" style="98" customWidth="1"/>
    <col min="13830" max="13830" width="15.42578125" style="98" customWidth="1"/>
    <col min="13831" max="13831" width="14.140625" style="98" customWidth="1"/>
    <col min="13832" max="13834" width="13.5703125" style="98" customWidth="1"/>
    <col min="13835" max="13835" width="13.28515625" style="98" customWidth="1"/>
    <col min="13836" max="13836" width="10.42578125" style="98" customWidth="1"/>
    <col min="13837" max="13837" width="11.85546875" style="98" customWidth="1"/>
    <col min="13838" max="13838" width="9.140625" style="98"/>
    <col min="13839" max="13839" width="13.140625" style="98" customWidth="1"/>
    <col min="13840" max="13842" width="9.140625" style="98"/>
    <col min="13843" max="13843" width="11.7109375" style="98" customWidth="1"/>
    <col min="13844" max="13849" width="12.5703125" style="98" bestFit="1" customWidth="1"/>
    <col min="13850" max="14080" width="9.140625" style="98"/>
    <col min="14081" max="14081" width="18.42578125" style="98" bestFit="1" customWidth="1"/>
    <col min="14082" max="14082" width="14.85546875" style="98" customWidth="1"/>
    <col min="14083" max="14083" width="17.85546875" style="98" customWidth="1"/>
    <col min="14084" max="14084" width="12.7109375" style="98" customWidth="1"/>
    <col min="14085" max="14085" width="14.28515625" style="98" customWidth="1"/>
    <col min="14086" max="14086" width="15.42578125" style="98" customWidth="1"/>
    <col min="14087" max="14087" width="14.140625" style="98" customWidth="1"/>
    <col min="14088" max="14090" width="13.5703125" style="98" customWidth="1"/>
    <col min="14091" max="14091" width="13.28515625" style="98" customWidth="1"/>
    <col min="14092" max="14092" width="10.42578125" style="98" customWidth="1"/>
    <col min="14093" max="14093" width="11.85546875" style="98" customWidth="1"/>
    <col min="14094" max="14094" width="9.140625" style="98"/>
    <col min="14095" max="14095" width="13.140625" style="98" customWidth="1"/>
    <col min="14096" max="14098" width="9.140625" style="98"/>
    <col min="14099" max="14099" width="11.7109375" style="98" customWidth="1"/>
    <col min="14100" max="14105" width="12.5703125" style="98" bestFit="1" customWidth="1"/>
    <col min="14106" max="14336" width="9.140625" style="98"/>
    <col min="14337" max="14337" width="18.42578125" style="98" bestFit="1" customWidth="1"/>
    <col min="14338" max="14338" width="14.85546875" style="98" customWidth="1"/>
    <col min="14339" max="14339" width="17.85546875" style="98" customWidth="1"/>
    <col min="14340" max="14340" width="12.7109375" style="98" customWidth="1"/>
    <col min="14341" max="14341" width="14.28515625" style="98" customWidth="1"/>
    <col min="14342" max="14342" width="15.42578125" style="98" customWidth="1"/>
    <col min="14343" max="14343" width="14.140625" style="98" customWidth="1"/>
    <col min="14344" max="14346" width="13.5703125" style="98" customWidth="1"/>
    <col min="14347" max="14347" width="13.28515625" style="98" customWidth="1"/>
    <col min="14348" max="14348" width="10.42578125" style="98" customWidth="1"/>
    <col min="14349" max="14349" width="11.85546875" style="98" customWidth="1"/>
    <col min="14350" max="14350" width="9.140625" style="98"/>
    <col min="14351" max="14351" width="13.140625" style="98" customWidth="1"/>
    <col min="14352" max="14354" width="9.140625" style="98"/>
    <col min="14355" max="14355" width="11.7109375" style="98" customWidth="1"/>
    <col min="14356" max="14361" width="12.5703125" style="98" bestFit="1" customWidth="1"/>
    <col min="14362" max="14592" width="9.140625" style="98"/>
    <col min="14593" max="14593" width="18.42578125" style="98" bestFit="1" customWidth="1"/>
    <col min="14594" max="14594" width="14.85546875" style="98" customWidth="1"/>
    <col min="14595" max="14595" width="17.85546875" style="98" customWidth="1"/>
    <col min="14596" max="14596" width="12.7109375" style="98" customWidth="1"/>
    <col min="14597" max="14597" width="14.28515625" style="98" customWidth="1"/>
    <col min="14598" max="14598" width="15.42578125" style="98" customWidth="1"/>
    <col min="14599" max="14599" width="14.140625" style="98" customWidth="1"/>
    <col min="14600" max="14602" width="13.5703125" style="98" customWidth="1"/>
    <col min="14603" max="14603" width="13.28515625" style="98" customWidth="1"/>
    <col min="14604" max="14604" width="10.42578125" style="98" customWidth="1"/>
    <col min="14605" max="14605" width="11.85546875" style="98" customWidth="1"/>
    <col min="14606" max="14606" width="9.140625" style="98"/>
    <col min="14607" max="14607" width="13.140625" style="98" customWidth="1"/>
    <col min="14608" max="14610" width="9.140625" style="98"/>
    <col min="14611" max="14611" width="11.7109375" style="98" customWidth="1"/>
    <col min="14612" max="14617" width="12.5703125" style="98" bestFit="1" customWidth="1"/>
    <col min="14618" max="14848" width="9.140625" style="98"/>
    <col min="14849" max="14849" width="18.42578125" style="98" bestFit="1" customWidth="1"/>
    <col min="14850" max="14850" width="14.85546875" style="98" customWidth="1"/>
    <col min="14851" max="14851" width="17.85546875" style="98" customWidth="1"/>
    <col min="14852" max="14852" width="12.7109375" style="98" customWidth="1"/>
    <col min="14853" max="14853" width="14.28515625" style="98" customWidth="1"/>
    <col min="14854" max="14854" width="15.42578125" style="98" customWidth="1"/>
    <col min="14855" max="14855" width="14.140625" style="98" customWidth="1"/>
    <col min="14856" max="14858" width="13.5703125" style="98" customWidth="1"/>
    <col min="14859" max="14859" width="13.28515625" style="98" customWidth="1"/>
    <col min="14860" max="14860" width="10.42578125" style="98" customWidth="1"/>
    <col min="14861" max="14861" width="11.85546875" style="98" customWidth="1"/>
    <col min="14862" max="14862" width="9.140625" style="98"/>
    <col min="14863" max="14863" width="13.140625" style="98" customWidth="1"/>
    <col min="14864" max="14866" width="9.140625" style="98"/>
    <col min="14867" max="14867" width="11.7109375" style="98" customWidth="1"/>
    <col min="14868" max="14873" width="12.5703125" style="98" bestFit="1" customWidth="1"/>
    <col min="14874" max="15104" width="9.140625" style="98"/>
    <col min="15105" max="15105" width="18.42578125" style="98" bestFit="1" customWidth="1"/>
    <col min="15106" max="15106" width="14.85546875" style="98" customWidth="1"/>
    <col min="15107" max="15107" width="17.85546875" style="98" customWidth="1"/>
    <col min="15108" max="15108" width="12.7109375" style="98" customWidth="1"/>
    <col min="15109" max="15109" width="14.28515625" style="98" customWidth="1"/>
    <col min="15110" max="15110" width="15.42578125" style="98" customWidth="1"/>
    <col min="15111" max="15111" width="14.140625" style="98" customWidth="1"/>
    <col min="15112" max="15114" width="13.5703125" style="98" customWidth="1"/>
    <col min="15115" max="15115" width="13.28515625" style="98" customWidth="1"/>
    <col min="15116" max="15116" width="10.42578125" style="98" customWidth="1"/>
    <col min="15117" max="15117" width="11.85546875" style="98" customWidth="1"/>
    <col min="15118" max="15118" width="9.140625" style="98"/>
    <col min="15119" max="15119" width="13.140625" style="98" customWidth="1"/>
    <col min="15120" max="15122" width="9.140625" style="98"/>
    <col min="15123" max="15123" width="11.7109375" style="98" customWidth="1"/>
    <col min="15124" max="15129" width="12.5703125" style="98" bestFit="1" customWidth="1"/>
    <col min="15130" max="15360" width="9.140625" style="98"/>
    <col min="15361" max="15361" width="18.42578125" style="98" bestFit="1" customWidth="1"/>
    <col min="15362" max="15362" width="14.85546875" style="98" customWidth="1"/>
    <col min="15363" max="15363" width="17.85546875" style="98" customWidth="1"/>
    <col min="15364" max="15364" width="12.7109375" style="98" customWidth="1"/>
    <col min="15365" max="15365" width="14.28515625" style="98" customWidth="1"/>
    <col min="15366" max="15366" width="15.42578125" style="98" customWidth="1"/>
    <col min="15367" max="15367" width="14.140625" style="98" customWidth="1"/>
    <col min="15368" max="15370" width="13.5703125" style="98" customWidth="1"/>
    <col min="15371" max="15371" width="13.28515625" style="98" customWidth="1"/>
    <col min="15372" max="15372" width="10.42578125" style="98" customWidth="1"/>
    <col min="15373" max="15373" width="11.85546875" style="98" customWidth="1"/>
    <col min="15374" max="15374" width="9.140625" style="98"/>
    <col min="15375" max="15375" width="13.140625" style="98" customWidth="1"/>
    <col min="15376" max="15378" width="9.140625" style="98"/>
    <col min="15379" max="15379" width="11.7109375" style="98" customWidth="1"/>
    <col min="15380" max="15385" width="12.5703125" style="98" bestFit="1" customWidth="1"/>
    <col min="15386" max="15616" width="9.140625" style="98"/>
    <col min="15617" max="15617" width="18.42578125" style="98" bestFit="1" customWidth="1"/>
    <col min="15618" max="15618" width="14.85546875" style="98" customWidth="1"/>
    <col min="15619" max="15619" width="17.85546875" style="98" customWidth="1"/>
    <col min="15620" max="15620" width="12.7109375" style="98" customWidth="1"/>
    <col min="15621" max="15621" width="14.28515625" style="98" customWidth="1"/>
    <col min="15622" max="15622" width="15.42578125" style="98" customWidth="1"/>
    <col min="15623" max="15623" width="14.140625" style="98" customWidth="1"/>
    <col min="15624" max="15626" width="13.5703125" style="98" customWidth="1"/>
    <col min="15627" max="15627" width="13.28515625" style="98" customWidth="1"/>
    <col min="15628" max="15628" width="10.42578125" style="98" customWidth="1"/>
    <col min="15629" max="15629" width="11.85546875" style="98" customWidth="1"/>
    <col min="15630" max="15630" width="9.140625" style="98"/>
    <col min="15631" max="15631" width="13.140625" style="98" customWidth="1"/>
    <col min="15632" max="15634" width="9.140625" style="98"/>
    <col min="15635" max="15635" width="11.7109375" style="98" customWidth="1"/>
    <col min="15636" max="15641" width="12.5703125" style="98" bestFit="1" customWidth="1"/>
    <col min="15642" max="15872" width="9.140625" style="98"/>
    <col min="15873" max="15873" width="18.42578125" style="98" bestFit="1" customWidth="1"/>
    <col min="15874" max="15874" width="14.85546875" style="98" customWidth="1"/>
    <col min="15875" max="15875" width="17.85546875" style="98" customWidth="1"/>
    <col min="15876" max="15876" width="12.7109375" style="98" customWidth="1"/>
    <col min="15877" max="15877" width="14.28515625" style="98" customWidth="1"/>
    <col min="15878" max="15878" width="15.42578125" style="98" customWidth="1"/>
    <col min="15879" max="15879" width="14.140625" style="98" customWidth="1"/>
    <col min="15880" max="15882" width="13.5703125" style="98" customWidth="1"/>
    <col min="15883" max="15883" width="13.28515625" style="98" customWidth="1"/>
    <col min="15884" max="15884" width="10.42578125" style="98" customWidth="1"/>
    <col min="15885" max="15885" width="11.85546875" style="98" customWidth="1"/>
    <col min="15886" max="15886" width="9.140625" style="98"/>
    <col min="15887" max="15887" width="13.140625" style="98" customWidth="1"/>
    <col min="15888" max="15890" width="9.140625" style="98"/>
    <col min="15891" max="15891" width="11.7109375" style="98" customWidth="1"/>
    <col min="15892" max="15897" width="12.5703125" style="98" bestFit="1" customWidth="1"/>
    <col min="15898" max="16128" width="9.140625" style="98"/>
    <col min="16129" max="16129" width="18.42578125" style="98" bestFit="1" customWidth="1"/>
    <col min="16130" max="16130" width="14.85546875" style="98" customWidth="1"/>
    <col min="16131" max="16131" width="17.85546875" style="98" customWidth="1"/>
    <col min="16132" max="16132" width="12.7109375" style="98" customWidth="1"/>
    <col min="16133" max="16133" width="14.28515625" style="98" customWidth="1"/>
    <col min="16134" max="16134" width="15.42578125" style="98" customWidth="1"/>
    <col min="16135" max="16135" width="14.140625" style="98" customWidth="1"/>
    <col min="16136" max="16138" width="13.5703125" style="98" customWidth="1"/>
    <col min="16139" max="16139" width="13.28515625" style="98" customWidth="1"/>
    <col min="16140" max="16140" width="10.42578125" style="98" customWidth="1"/>
    <col min="16141" max="16141" width="11.85546875" style="98" customWidth="1"/>
    <col min="16142" max="16142" width="9.140625" style="98"/>
    <col min="16143" max="16143" width="13.140625" style="98" customWidth="1"/>
    <col min="16144" max="16146" width="9.140625" style="98"/>
    <col min="16147" max="16147" width="11.7109375" style="98" customWidth="1"/>
    <col min="16148" max="16153" width="12.5703125" style="98" bestFit="1" customWidth="1"/>
    <col min="16154" max="16384" width="9.140625" style="98"/>
  </cols>
  <sheetData>
    <row r="1" spans="1:25" x14ac:dyDescent="0.25">
      <c r="S1" s="112"/>
      <c r="T1" s="112"/>
      <c r="U1" s="112"/>
      <c r="V1" s="112"/>
      <c r="W1" s="112"/>
      <c r="X1" s="112"/>
      <c r="Y1" s="112"/>
    </row>
    <row r="2" spans="1:25" x14ac:dyDescent="0.25">
      <c r="O2" s="111" t="s">
        <v>523</v>
      </c>
      <c r="S2" s="113"/>
      <c r="T2" s="113"/>
      <c r="U2" s="113"/>
      <c r="V2" s="113"/>
      <c r="W2" s="113"/>
      <c r="X2" s="113"/>
      <c r="Y2" s="113"/>
    </row>
    <row r="3" spans="1:25" s="112" customFormat="1" ht="15" customHeight="1" x14ac:dyDescent="0.2">
      <c r="B3" s="225" t="s">
        <v>524</v>
      </c>
      <c r="C3" s="226"/>
      <c r="D3" s="226"/>
      <c r="E3" s="226"/>
      <c r="F3" s="226"/>
      <c r="G3" s="226"/>
      <c r="H3" s="226"/>
      <c r="I3" s="226"/>
      <c r="J3" s="226"/>
      <c r="K3" s="226"/>
      <c r="L3" s="227"/>
      <c r="M3" s="228" t="s">
        <v>525</v>
      </c>
      <c r="N3" s="228"/>
      <c r="O3" s="228"/>
      <c r="P3" s="228"/>
      <c r="Q3" s="231" t="s">
        <v>568</v>
      </c>
      <c r="S3" s="113"/>
      <c r="T3" s="113"/>
      <c r="U3" s="113"/>
      <c r="V3" s="113"/>
      <c r="W3" s="113"/>
      <c r="X3" s="113"/>
      <c r="Y3" s="113"/>
    </row>
    <row r="4" spans="1:25" s="113" customFormat="1" ht="22.5" customHeight="1" x14ac:dyDescent="0.2">
      <c r="A4" s="234" t="s">
        <v>526</v>
      </c>
      <c r="B4" s="231" t="s">
        <v>527</v>
      </c>
      <c r="C4" s="231" t="s">
        <v>528</v>
      </c>
      <c r="D4" s="231" t="s">
        <v>529</v>
      </c>
      <c r="E4" s="235" t="s">
        <v>530</v>
      </c>
      <c r="F4" s="236"/>
      <c r="G4" s="236"/>
      <c r="H4" s="237"/>
      <c r="I4" s="238" t="s">
        <v>531</v>
      </c>
      <c r="J4" s="239"/>
      <c r="K4" s="239"/>
      <c r="L4" s="240"/>
      <c r="M4" s="231" t="s">
        <v>532</v>
      </c>
      <c r="N4" s="231"/>
      <c r="O4" s="231" t="s">
        <v>533</v>
      </c>
      <c r="P4" s="231"/>
      <c r="Q4" s="231"/>
      <c r="S4" s="114"/>
      <c r="T4" s="114"/>
      <c r="U4" s="114"/>
      <c r="V4" s="114"/>
      <c r="W4" s="114"/>
      <c r="X4" s="114"/>
      <c r="Y4" s="114"/>
    </row>
    <row r="5" spans="1:25" s="113" customFormat="1" ht="37.5" customHeight="1" x14ac:dyDescent="0.2">
      <c r="A5" s="234"/>
      <c r="B5" s="231"/>
      <c r="C5" s="231"/>
      <c r="D5" s="231"/>
      <c r="E5" s="229" t="s">
        <v>574</v>
      </c>
      <c r="F5" s="231" t="s">
        <v>575</v>
      </c>
      <c r="G5" s="231" t="s">
        <v>576</v>
      </c>
      <c r="H5" s="229" t="s">
        <v>569</v>
      </c>
      <c r="I5" s="229" t="s">
        <v>577</v>
      </c>
      <c r="J5" s="231" t="s">
        <v>578</v>
      </c>
      <c r="K5" s="231" t="s">
        <v>579</v>
      </c>
      <c r="L5" s="229" t="s">
        <v>570</v>
      </c>
      <c r="M5" s="231" t="s">
        <v>580</v>
      </c>
      <c r="N5" s="231" t="s">
        <v>192</v>
      </c>
      <c r="O5" s="231" t="s">
        <v>580</v>
      </c>
      <c r="P5" s="231" t="s">
        <v>192</v>
      </c>
      <c r="Q5" s="231"/>
      <c r="S5" s="114"/>
      <c r="T5" s="114"/>
      <c r="U5" s="114"/>
      <c r="V5" s="114"/>
      <c r="W5" s="114"/>
      <c r="X5" s="114"/>
      <c r="Y5" s="114"/>
    </row>
    <row r="6" spans="1:25" s="113" customFormat="1" ht="18.75" customHeight="1" x14ac:dyDescent="0.25">
      <c r="A6" s="234"/>
      <c r="B6" s="231"/>
      <c r="C6" s="231"/>
      <c r="D6" s="231"/>
      <c r="E6" s="230"/>
      <c r="F6" s="231"/>
      <c r="G6" s="231"/>
      <c r="H6" s="230"/>
      <c r="I6" s="230"/>
      <c r="J6" s="231"/>
      <c r="K6" s="231"/>
      <c r="L6" s="230"/>
      <c r="M6" s="231"/>
      <c r="N6" s="231"/>
      <c r="O6" s="231"/>
      <c r="P6" s="231"/>
      <c r="Q6" s="231"/>
      <c r="S6" s="115"/>
      <c r="T6" s="115"/>
      <c r="U6" s="115"/>
      <c r="V6" s="115"/>
      <c r="W6" s="115"/>
      <c r="X6" s="115"/>
      <c r="Y6" s="115"/>
    </row>
    <row r="7" spans="1:25" s="113" customFormat="1" x14ac:dyDescent="0.25">
      <c r="A7" s="178"/>
      <c r="B7" s="177"/>
      <c r="C7" s="177"/>
      <c r="D7" s="177"/>
      <c r="E7" s="176"/>
      <c r="F7" s="177"/>
      <c r="G7" s="177"/>
      <c r="H7" s="176"/>
      <c r="I7" s="176"/>
      <c r="J7" s="177"/>
      <c r="K7" s="177"/>
      <c r="L7" s="176"/>
      <c r="M7" s="177"/>
      <c r="N7" s="177"/>
      <c r="O7" s="177"/>
      <c r="P7" s="177"/>
      <c r="Q7" s="177"/>
      <c r="S7" s="115"/>
      <c r="T7" s="115"/>
      <c r="U7" s="115"/>
      <c r="V7" s="115"/>
      <c r="W7" s="115"/>
      <c r="X7" s="115"/>
      <c r="Y7" s="115"/>
    </row>
    <row r="8" spans="1:25" ht="24" x14ac:dyDescent="0.25">
      <c r="A8" s="100" t="s">
        <v>551</v>
      </c>
      <c r="B8" s="100" t="s">
        <v>552</v>
      </c>
      <c r="C8" s="100" t="s">
        <v>553</v>
      </c>
      <c r="D8" s="116">
        <v>3425</v>
      </c>
      <c r="E8" s="96">
        <v>74056455.000000015</v>
      </c>
      <c r="F8" s="96">
        <v>57336888.000000007</v>
      </c>
      <c r="G8" s="96">
        <v>16719567.000000002</v>
      </c>
      <c r="H8" s="117">
        <f t="shared" ref="H8:H25" si="0">G8/E8</f>
        <v>0.22576785507758909</v>
      </c>
      <c r="I8" s="96">
        <f>E8</f>
        <v>74056455.000000015</v>
      </c>
      <c r="J8" s="96">
        <f>F8+M8</f>
        <v>60485427.5</v>
      </c>
      <c r="K8" s="96">
        <f>G8-M8</f>
        <v>13571027.500000011</v>
      </c>
      <c r="L8" s="118">
        <f t="shared" ref="L8:L25" si="1">K8/I8</f>
        <v>0.18325245922181946</v>
      </c>
      <c r="M8" s="95">
        <v>3148539.4999999902</v>
      </c>
      <c r="N8" s="94">
        <f t="shared" ref="N8:N25" si="2">M8/F8</f>
        <v>5.4912982023021369E-2</v>
      </c>
      <c r="O8" s="95">
        <f t="shared" ref="O8:O25" si="3">0-M8</f>
        <v>-3148539.4999999902</v>
      </c>
      <c r="P8" s="94">
        <f>O8/G8</f>
        <v>-0.18831465551709503</v>
      </c>
      <c r="Q8" s="99">
        <v>2015</v>
      </c>
      <c r="S8" s="130"/>
    </row>
    <row r="9" spans="1:25" x14ac:dyDescent="0.25">
      <c r="A9" s="101" t="s">
        <v>541</v>
      </c>
      <c r="B9" s="101" t="s">
        <v>544</v>
      </c>
      <c r="C9" s="102" t="s">
        <v>545</v>
      </c>
      <c r="D9" s="116">
        <v>4027</v>
      </c>
      <c r="E9" s="96">
        <v>20684855</v>
      </c>
      <c r="F9" s="96">
        <v>14073757.000000002</v>
      </c>
      <c r="G9" s="96">
        <v>6611098</v>
      </c>
      <c r="H9" s="117">
        <f t="shared" si="0"/>
        <v>0.31961055564566443</v>
      </c>
      <c r="I9" s="96">
        <f t="shared" ref="I9:I25" si="4">E9</f>
        <v>20684855</v>
      </c>
      <c r="J9" s="96">
        <f t="shared" ref="J9:J25" si="5">F9+M9</f>
        <v>19489125</v>
      </c>
      <c r="K9" s="96">
        <f t="shared" ref="K9:K25" si="6">G9-M9</f>
        <v>1195730</v>
      </c>
      <c r="L9" s="118">
        <f t="shared" si="1"/>
        <v>5.7807028378975826E-2</v>
      </c>
      <c r="M9" s="95">
        <v>5415368</v>
      </c>
      <c r="N9" s="94">
        <f t="shared" si="2"/>
        <v>0.38478481616529253</v>
      </c>
      <c r="O9" s="95">
        <f t="shared" si="3"/>
        <v>-5415368</v>
      </c>
      <c r="P9" s="94">
        <f t="shared" ref="P9:P25" si="7">O9/G9</f>
        <v>-0.81913291861654447</v>
      </c>
      <c r="Q9" s="99">
        <v>2016</v>
      </c>
    </row>
    <row r="10" spans="1:25" x14ac:dyDescent="0.25">
      <c r="A10" s="170" t="s">
        <v>541</v>
      </c>
      <c r="B10" s="170" t="s">
        <v>544</v>
      </c>
      <c r="C10" s="170" t="s">
        <v>546</v>
      </c>
      <c r="D10" s="171">
        <v>1214</v>
      </c>
      <c r="E10" s="222">
        <v>11092846</v>
      </c>
      <c r="F10" s="222">
        <v>6695810</v>
      </c>
      <c r="G10" s="222">
        <v>4397036</v>
      </c>
      <c r="H10" s="223">
        <f>G10/E10</f>
        <v>0.39638484118503042</v>
      </c>
      <c r="I10" s="222">
        <f>E10</f>
        <v>11092846</v>
      </c>
      <c r="J10" s="218">
        <f>F10+M10+M11</f>
        <v>10359125</v>
      </c>
      <c r="K10" s="218">
        <f>G10-M10-M11</f>
        <v>733720.99999999977</v>
      </c>
      <c r="L10" s="220">
        <f>K10/I10</f>
        <v>6.6143620852574692E-2</v>
      </c>
      <c r="M10" s="95">
        <v>1785165.6418604699</v>
      </c>
      <c r="N10" s="94">
        <f>M10/F10</f>
        <v>0.26660936344676295</v>
      </c>
      <c r="O10" s="95">
        <f>0-M10</f>
        <v>-1785165.6418604699</v>
      </c>
      <c r="P10" s="94">
        <f>O10/G10</f>
        <v>-0.4059929556775223</v>
      </c>
      <c r="Q10" s="175">
        <v>2019</v>
      </c>
    </row>
    <row r="11" spans="1:25" x14ac:dyDescent="0.25">
      <c r="A11" s="170" t="s">
        <v>541</v>
      </c>
      <c r="B11" s="170" t="s">
        <v>544</v>
      </c>
      <c r="C11" s="170" t="s">
        <v>546</v>
      </c>
      <c r="D11" s="171">
        <v>1410</v>
      </c>
      <c r="E11" s="219"/>
      <c r="F11" s="219"/>
      <c r="G11" s="219"/>
      <c r="H11" s="224"/>
      <c r="I11" s="219"/>
      <c r="J11" s="219"/>
      <c r="K11" s="219"/>
      <c r="L11" s="221"/>
      <c r="M11" s="95">
        <v>1878149.3581395301</v>
      </c>
      <c r="N11" s="94">
        <f>M11/F10</f>
        <v>0.28049621451915902</v>
      </c>
      <c r="O11" s="95">
        <f>0-M11</f>
        <v>-1878149.3581395301</v>
      </c>
      <c r="P11" s="94">
        <f>O11/G10</f>
        <v>-0.42713986379450386</v>
      </c>
      <c r="Q11" s="99">
        <v>2019</v>
      </c>
    </row>
    <row r="12" spans="1:25" x14ac:dyDescent="0.25">
      <c r="A12" s="101" t="s">
        <v>541</v>
      </c>
      <c r="B12" s="101" t="s">
        <v>548</v>
      </c>
      <c r="C12" s="102" t="s">
        <v>543</v>
      </c>
      <c r="D12" s="116">
        <v>2070</v>
      </c>
      <c r="E12" s="96">
        <v>10199091</v>
      </c>
      <c r="F12" s="96">
        <v>6749766.0000000009</v>
      </c>
      <c r="G12" s="96">
        <v>3449324.9999999981</v>
      </c>
      <c r="H12" s="117">
        <f t="shared" si="0"/>
        <v>0.3381992571690946</v>
      </c>
      <c r="I12" s="96">
        <f t="shared" si="4"/>
        <v>10199091</v>
      </c>
      <c r="J12" s="96">
        <f t="shared" si="5"/>
        <v>8991576</v>
      </c>
      <c r="K12" s="96">
        <f t="shared" si="6"/>
        <v>1207514.9999999991</v>
      </c>
      <c r="L12" s="118">
        <f t="shared" si="1"/>
        <v>0.11839437455749724</v>
      </c>
      <c r="M12" s="95">
        <v>2241809.9999999991</v>
      </c>
      <c r="N12" s="94">
        <f t="shared" si="2"/>
        <v>0.33213151389248141</v>
      </c>
      <c r="O12" s="95">
        <f t="shared" si="3"/>
        <v>-2241809.9999999991</v>
      </c>
      <c r="P12" s="94">
        <f t="shared" si="7"/>
        <v>-0.64992715966167303</v>
      </c>
      <c r="Q12" s="99">
        <v>2017</v>
      </c>
    </row>
    <row r="13" spans="1:25" x14ac:dyDescent="0.25">
      <c r="A13" s="101" t="s">
        <v>541</v>
      </c>
      <c r="B13" s="101" t="s">
        <v>542</v>
      </c>
      <c r="C13" s="102" t="s">
        <v>536</v>
      </c>
      <c r="D13" s="116">
        <v>2052</v>
      </c>
      <c r="E13" s="96">
        <v>13346341</v>
      </c>
      <c r="F13" s="96">
        <v>9927217</v>
      </c>
      <c r="G13" s="96">
        <v>3419123.9999999991</v>
      </c>
      <c r="H13" s="117">
        <f t="shared" si="0"/>
        <v>0.25618437293037838</v>
      </c>
      <c r="I13" s="96">
        <f t="shared" si="4"/>
        <v>13346341</v>
      </c>
      <c r="J13" s="96">
        <f>F13+M13</f>
        <v>12165949</v>
      </c>
      <c r="K13" s="96">
        <f t="shared" si="6"/>
        <v>1180391.9999999991</v>
      </c>
      <c r="L13" s="118">
        <f t="shared" si="1"/>
        <v>8.8443117106029215E-2</v>
      </c>
      <c r="M13" s="95">
        <v>2238732</v>
      </c>
      <c r="N13" s="94">
        <f t="shared" si="2"/>
        <v>0.22551456264127198</v>
      </c>
      <c r="O13" s="95">
        <f t="shared" si="3"/>
        <v>-2238732</v>
      </c>
      <c r="P13" s="94">
        <f t="shared" si="7"/>
        <v>-0.65476771243160548</v>
      </c>
      <c r="Q13" s="99">
        <v>2015</v>
      </c>
    </row>
    <row r="14" spans="1:25" x14ac:dyDescent="0.25">
      <c r="A14" s="101" t="s">
        <v>541</v>
      </c>
      <c r="B14" s="101" t="s">
        <v>544</v>
      </c>
      <c r="C14" s="102" t="s">
        <v>547</v>
      </c>
      <c r="D14" s="116">
        <v>1303</v>
      </c>
      <c r="E14" s="96">
        <v>6336015.0000000019</v>
      </c>
      <c r="F14" s="96">
        <v>4173837.0000000005</v>
      </c>
      <c r="G14" s="96">
        <v>2162178.0000000009</v>
      </c>
      <c r="H14" s="117">
        <f t="shared" si="0"/>
        <v>0.34125203302075519</v>
      </c>
      <c r="I14" s="96">
        <f t="shared" si="4"/>
        <v>6336015.0000000019</v>
      </c>
      <c r="J14" s="96">
        <f t="shared" si="5"/>
        <v>5580869</v>
      </c>
      <c r="K14" s="96">
        <f t="shared" si="6"/>
        <v>755146.0000000014</v>
      </c>
      <c r="L14" s="118">
        <f t="shared" si="1"/>
        <v>0.11918311430765255</v>
      </c>
      <c r="M14" s="95">
        <v>1407031.9999999995</v>
      </c>
      <c r="N14" s="94">
        <f t="shared" si="2"/>
        <v>0.33710755834499512</v>
      </c>
      <c r="O14" s="95">
        <f t="shared" si="3"/>
        <v>-1407031.9999999995</v>
      </c>
      <c r="P14" s="94">
        <f t="shared" si="7"/>
        <v>-0.65074753327431822</v>
      </c>
      <c r="Q14" s="99">
        <v>2016</v>
      </c>
    </row>
    <row r="15" spans="1:25" x14ac:dyDescent="0.25">
      <c r="A15" s="101" t="s">
        <v>541</v>
      </c>
      <c r="B15" s="101" t="s">
        <v>549</v>
      </c>
      <c r="C15" s="102" t="s">
        <v>537</v>
      </c>
      <c r="D15" s="116">
        <v>1179</v>
      </c>
      <c r="E15" s="96">
        <v>4655820</v>
      </c>
      <c r="F15" s="96">
        <v>2971770.9999999995</v>
      </c>
      <c r="G15" s="96">
        <v>1684049.0000000007</v>
      </c>
      <c r="H15" s="117">
        <f t="shared" si="0"/>
        <v>0.36170835642271409</v>
      </c>
      <c r="I15" s="96">
        <f t="shared" si="4"/>
        <v>4655820</v>
      </c>
      <c r="J15" s="96">
        <f t="shared" si="5"/>
        <v>4526753</v>
      </c>
      <c r="K15" s="96">
        <f t="shared" si="6"/>
        <v>129067.0000000007</v>
      </c>
      <c r="L15" s="118">
        <f t="shared" si="1"/>
        <v>2.7721647314544098E-2</v>
      </c>
      <c r="M15" s="95">
        <v>1554982</v>
      </c>
      <c r="N15" s="94">
        <f t="shared" si="2"/>
        <v>0.5232509503592303</v>
      </c>
      <c r="O15" s="95">
        <f t="shared" si="3"/>
        <v>-1554982</v>
      </c>
      <c r="P15" s="94">
        <f t="shared" si="7"/>
        <v>-0.92335911841044971</v>
      </c>
      <c r="Q15" s="99">
        <v>2019</v>
      </c>
    </row>
    <row r="16" spans="1:25" x14ac:dyDescent="0.25">
      <c r="A16" s="106" t="s">
        <v>557</v>
      </c>
      <c r="B16" s="106" t="s">
        <v>558</v>
      </c>
      <c r="C16" s="106" t="s">
        <v>559</v>
      </c>
      <c r="D16" s="116">
        <v>1125</v>
      </c>
      <c r="E16" s="96">
        <v>6728130</v>
      </c>
      <c r="F16" s="96">
        <v>5135647.0000000009</v>
      </c>
      <c r="G16" s="96">
        <v>1592482.9999999993</v>
      </c>
      <c r="H16" s="117">
        <f t="shared" si="0"/>
        <v>0.23669028392733185</v>
      </c>
      <c r="I16" s="96">
        <f t="shared" si="4"/>
        <v>6728130</v>
      </c>
      <c r="J16" s="96">
        <f t="shared" si="5"/>
        <v>6323122.0000000009</v>
      </c>
      <c r="K16" s="96">
        <f t="shared" si="6"/>
        <v>405007.9999999993</v>
      </c>
      <c r="L16" s="118">
        <f t="shared" si="1"/>
        <v>6.019622094103403E-2</v>
      </c>
      <c r="M16" s="95">
        <v>1187475</v>
      </c>
      <c r="N16" s="94">
        <f t="shared" si="2"/>
        <v>0.23122208360504523</v>
      </c>
      <c r="O16" s="95">
        <f t="shared" si="3"/>
        <v>-1187475</v>
      </c>
      <c r="P16" s="94">
        <f t="shared" si="7"/>
        <v>-0.74567515006439666</v>
      </c>
      <c r="Q16" s="99">
        <v>2019</v>
      </c>
    </row>
    <row r="17" spans="1:21" x14ac:dyDescent="0.25">
      <c r="A17" s="106" t="s">
        <v>561</v>
      </c>
      <c r="B17" s="106" t="s">
        <v>562</v>
      </c>
      <c r="C17" s="107" t="s">
        <v>563</v>
      </c>
      <c r="D17" s="116">
        <v>872</v>
      </c>
      <c r="E17" s="96">
        <v>3260138</v>
      </c>
      <c r="F17" s="96">
        <v>1807207.9999999995</v>
      </c>
      <c r="G17" s="96">
        <v>1452930.0000000002</v>
      </c>
      <c r="H17" s="117">
        <f>G17/E17</f>
        <v>0.44566518349836731</v>
      </c>
      <c r="I17" s="96">
        <f t="shared" si="4"/>
        <v>3260138</v>
      </c>
      <c r="J17" s="96">
        <f t="shared" si="5"/>
        <v>3171623.9999999995</v>
      </c>
      <c r="K17" s="96">
        <f t="shared" si="6"/>
        <v>88514.000000000233</v>
      </c>
      <c r="L17" s="118">
        <f t="shared" si="1"/>
        <v>2.7150384431579348E-2</v>
      </c>
      <c r="M17" s="95">
        <v>1364416</v>
      </c>
      <c r="N17" s="94">
        <f t="shared" si="2"/>
        <v>0.75498559103324037</v>
      </c>
      <c r="O17" s="95">
        <f t="shared" si="3"/>
        <v>-1364416</v>
      </c>
      <c r="P17" s="94">
        <f t="shared" si="7"/>
        <v>-0.93907896457503104</v>
      </c>
      <c r="Q17" s="99">
        <v>2019</v>
      </c>
    </row>
    <row r="18" spans="1:21" x14ac:dyDescent="0.25">
      <c r="A18" s="100" t="s">
        <v>551</v>
      </c>
      <c r="B18" s="100" t="s">
        <v>552</v>
      </c>
      <c r="C18" s="100" t="s">
        <v>571</v>
      </c>
      <c r="D18" s="116">
        <v>3424</v>
      </c>
      <c r="E18" s="96">
        <v>74056455.000000015</v>
      </c>
      <c r="F18" s="96">
        <v>63257995.500000015</v>
      </c>
      <c r="G18" s="96">
        <v>10798459.500000002</v>
      </c>
      <c r="H18" s="117">
        <f t="shared" si="0"/>
        <v>0.14581388617643121</v>
      </c>
      <c r="I18" s="96">
        <f t="shared" si="4"/>
        <v>74056455.000000015</v>
      </c>
      <c r="J18" s="96">
        <f t="shared" si="5"/>
        <v>68429829</v>
      </c>
      <c r="K18" s="96">
        <f t="shared" si="6"/>
        <v>5626626.0000000121</v>
      </c>
      <c r="L18" s="118">
        <f t="shared" si="1"/>
        <v>7.5977522823635166E-2</v>
      </c>
      <c r="M18" s="95">
        <v>5171833.4999999898</v>
      </c>
      <c r="N18" s="94">
        <f t="shared" si="2"/>
        <v>8.1757783488412755E-2</v>
      </c>
      <c r="O18" s="95">
        <f t="shared" si="3"/>
        <v>-5171833.4999999898</v>
      </c>
      <c r="P18" s="94">
        <f t="shared" si="7"/>
        <v>-0.47894178794669634</v>
      </c>
      <c r="Q18" s="99">
        <v>2017</v>
      </c>
    </row>
    <row r="19" spans="1:21" x14ac:dyDescent="0.25">
      <c r="A19" s="101" t="s">
        <v>538</v>
      </c>
      <c r="B19" s="101" t="s">
        <v>539</v>
      </c>
      <c r="C19" s="102" t="s">
        <v>540</v>
      </c>
      <c r="D19" s="116">
        <v>814</v>
      </c>
      <c r="E19" s="96">
        <v>5840996</v>
      </c>
      <c r="F19" s="96">
        <v>4485663</v>
      </c>
      <c r="G19" s="96">
        <v>1355332.9999999998</v>
      </c>
      <c r="H19" s="117">
        <f t="shared" si="0"/>
        <v>0.23203799488991256</v>
      </c>
      <c r="I19" s="96">
        <f t="shared" si="4"/>
        <v>5840996</v>
      </c>
      <c r="J19" s="96">
        <f t="shared" si="5"/>
        <v>5675365</v>
      </c>
      <c r="K19" s="96">
        <f t="shared" si="6"/>
        <v>165630.99999999977</v>
      </c>
      <c r="L19" s="118">
        <f t="shared" si="1"/>
        <v>2.8356636436662475E-2</v>
      </c>
      <c r="M19" s="95">
        <v>1189702</v>
      </c>
      <c r="N19" s="94">
        <f t="shared" si="2"/>
        <v>0.26522322341201288</v>
      </c>
      <c r="O19" s="95">
        <f t="shared" si="3"/>
        <v>-1189702</v>
      </c>
      <c r="P19" s="94">
        <f t="shared" si="7"/>
        <v>-0.87779313275777993</v>
      </c>
      <c r="Q19" s="99">
        <v>2019</v>
      </c>
    </row>
    <row r="20" spans="1:21" x14ac:dyDescent="0.25">
      <c r="A20" s="101" t="s">
        <v>541</v>
      </c>
      <c r="B20" s="101" t="s">
        <v>542</v>
      </c>
      <c r="C20" s="103" t="s">
        <v>543</v>
      </c>
      <c r="D20" s="116">
        <v>856</v>
      </c>
      <c r="E20" s="96">
        <v>6548021.9999999991</v>
      </c>
      <c r="F20" s="96">
        <v>5222411.9999999991</v>
      </c>
      <c r="G20" s="96">
        <v>1325610</v>
      </c>
      <c r="H20" s="117">
        <f t="shared" si="0"/>
        <v>0.20244434120716151</v>
      </c>
      <c r="I20" s="96">
        <f t="shared" si="4"/>
        <v>6548021.9999999991</v>
      </c>
      <c r="J20" s="96">
        <f t="shared" si="5"/>
        <v>6355451.9999999991</v>
      </c>
      <c r="K20" s="96">
        <f t="shared" si="6"/>
        <v>192570</v>
      </c>
      <c r="L20" s="118">
        <f t="shared" si="1"/>
        <v>2.9408881033081445E-2</v>
      </c>
      <c r="M20" s="95">
        <v>1133040</v>
      </c>
      <c r="N20" s="94">
        <f t="shared" si="2"/>
        <v>0.21695722206520668</v>
      </c>
      <c r="O20" s="95">
        <f t="shared" si="3"/>
        <v>-1133040</v>
      </c>
      <c r="P20" s="94">
        <f t="shared" si="7"/>
        <v>-0.85473102948831103</v>
      </c>
      <c r="Q20" s="99">
        <v>2019</v>
      </c>
    </row>
    <row r="21" spans="1:21" x14ac:dyDescent="0.25">
      <c r="A21" s="101" t="s">
        <v>541</v>
      </c>
      <c r="B21" s="101" t="s">
        <v>549</v>
      </c>
      <c r="C21" s="102" t="s">
        <v>550</v>
      </c>
      <c r="D21" s="116">
        <v>546</v>
      </c>
      <c r="E21" s="96">
        <v>3636160.9999999995</v>
      </c>
      <c r="F21" s="96">
        <v>2726276</v>
      </c>
      <c r="G21" s="96">
        <v>909884.99999999953</v>
      </c>
      <c r="H21" s="117">
        <f t="shared" si="0"/>
        <v>0.2502323191959871</v>
      </c>
      <c r="I21" s="96">
        <f t="shared" si="4"/>
        <v>3636160.9999999995</v>
      </c>
      <c r="J21" s="96">
        <f t="shared" si="5"/>
        <v>3316502</v>
      </c>
      <c r="K21" s="96">
        <f t="shared" si="6"/>
        <v>319658.99999999953</v>
      </c>
      <c r="L21" s="118">
        <f t="shared" si="1"/>
        <v>8.7911123847376274E-2</v>
      </c>
      <c r="M21" s="95">
        <v>590226</v>
      </c>
      <c r="N21" s="94">
        <f t="shared" si="2"/>
        <v>0.21649532182361581</v>
      </c>
      <c r="O21" s="95">
        <f t="shared" si="3"/>
        <v>-590226</v>
      </c>
      <c r="P21" s="94">
        <f t="shared" si="7"/>
        <v>-0.64868197629370783</v>
      </c>
      <c r="Q21" s="99">
        <v>2019</v>
      </c>
    </row>
    <row r="22" spans="1:21" x14ac:dyDescent="0.25">
      <c r="A22" s="101" t="s">
        <v>541</v>
      </c>
      <c r="B22" s="101" t="s">
        <v>544</v>
      </c>
      <c r="C22" s="102" t="s">
        <v>543</v>
      </c>
      <c r="D22" s="116">
        <v>484</v>
      </c>
      <c r="E22" s="96">
        <v>1886287</v>
      </c>
      <c r="F22" s="96">
        <v>1152647</v>
      </c>
      <c r="G22" s="96">
        <v>733639.99999999988</v>
      </c>
      <c r="H22" s="117">
        <f t="shared" si="0"/>
        <v>0.38893339136621302</v>
      </c>
      <c r="I22" s="96">
        <f t="shared" si="4"/>
        <v>1886287</v>
      </c>
      <c r="J22" s="96">
        <f t="shared" si="5"/>
        <v>1782014</v>
      </c>
      <c r="K22" s="96">
        <f t="shared" si="6"/>
        <v>104272.99999999988</v>
      </c>
      <c r="L22" s="118">
        <f t="shared" si="1"/>
        <v>5.5279498824940154E-2</v>
      </c>
      <c r="M22" s="95">
        <v>629367</v>
      </c>
      <c r="N22" s="94">
        <f t="shared" si="2"/>
        <v>0.54601885919973769</v>
      </c>
      <c r="O22" s="95">
        <f t="shared" si="3"/>
        <v>-629367</v>
      </c>
      <c r="P22" s="94">
        <f t="shared" si="7"/>
        <v>-0.85786898206204687</v>
      </c>
      <c r="Q22" s="99">
        <v>2019</v>
      </c>
    </row>
    <row r="23" spans="1:21" x14ac:dyDescent="0.25">
      <c r="A23" s="106" t="s">
        <v>557</v>
      </c>
      <c r="B23" s="106" t="s">
        <v>558</v>
      </c>
      <c r="C23" s="107" t="s">
        <v>560</v>
      </c>
      <c r="D23" s="116">
        <v>253</v>
      </c>
      <c r="E23" s="172">
        <v>2152240</v>
      </c>
      <c r="F23" s="172">
        <v>1721721</v>
      </c>
      <c r="G23" s="172">
        <v>430518.99999999977</v>
      </c>
      <c r="H23" s="118">
        <f t="shared" si="0"/>
        <v>0.20003298888599774</v>
      </c>
      <c r="I23" s="172">
        <f t="shared" si="4"/>
        <v>2152240</v>
      </c>
      <c r="J23" s="172">
        <f t="shared" si="5"/>
        <v>1997038</v>
      </c>
      <c r="K23" s="172">
        <f t="shared" si="6"/>
        <v>155201.99999999977</v>
      </c>
      <c r="L23" s="118">
        <f t="shared" si="1"/>
        <v>7.2111846262498502E-2</v>
      </c>
      <c r="M23" s="173">
        <v>275317</v>
      </c>
      <c r="N23" s="174">
        <f t="shared" si="2"/>
        <v>0.15990802226376979</v>
      </c>
      <c r="O23" s="173">
        <f t="shared" si="3"/>
        <v>-275317</v>
      </c>
      <c r="P23" s="174">
        <f t="shared" si="7"/>
        <v>-0.63950023111639709</v>
      </c>
      <c r="Q23" s="175">
        <v>2017</v>
      </c>
    </row>
    <row r="24" spans="1:21" x14ac:dyDescent="0.25">
      <c r="A24" s="104" t="s">
        <v>554</v>
      </c>
      <c r="B24" s="104" t="s">
        <v>555</v>
      </c>
      <c r="C24" s="105" t="s">
        <v>556</v>
      </c>
      <c r="D24" s="116">
        <v>109</v>
      </c>
      <c r="E24" s="172">
        <v>298873</v>
      </c>
      <c r="F24" s="172">
        <v>120985.99999999999</v>
      </c>
      <c r="G24" s="172">
        <v>177887</v>
      </c>
      <c r="H24" s="118">
        <f t="shared" si="0"/>
        <v>0.59519260689322895</v>
      </c>
      <c r="I24" s="172">
        <f t="shared" si="4"/>
        <v>298873</v>
      </c>
      <c r="J24" s="172">
        <f t="shared" si="5"/>
        <v>235155</v>
      </c>
      <c r="K24" s="172">
        <f t="shared" si="6"/>
        <v>63717.999999999985</v>
      </c>
      <c r="L24" s="118">
        <f t="shared" si="1"/>
        <v>0.21319423300197737</v>
      </c>
      <c r="M24" s="173">
        <v>114169.00000000001</v>
      </c>
      <c r="N24" s="174">
        <f t="shared" si="2"/>
        <v>0.94365463772667935</v>
      </c>
      <c r="O24" s="173">
        <f t="shared" si="3"/>
        <v>-114169.00000000001</v>
      </c>
      <c r="P24" s="174">
        <f t="shared" si="7"/>
        <v>-0.64180631524507137</v>
      </c>
      <c r="Q24" s="175">
        <v>2015</v>
      </c>
    </row>
    <row r="25" spans="1:21" x14ac:dyDescent="0.25">
      <c r="A25" s="101" t="s">
        <v>534</v>
      </c>
      <c r="B25" s="168" t="s">
        <v>535</v>
      </c>
      <c r="C25" s="169" t="s">
        <v>536</v>
      </c>
      <c r="D25" s="116">
        <v>63</v>
      </c>
      <c r="E25" s="172">
        <v>208483</v>
      </c>
      <c r="F25" s="172">
        <v>103992</v>
      </c>
      <c r="G25" s="172">
        <v>104491</v>
      </c>
      <c r="H25" s="118">
        <f t="shared" si="0"/>
        <v>0.50119674026179595</v>
      </c>
      <c r="I25" s="172">
        <f t="shared" si="4"/>
        <v>208483</v>
      </c>
      <c r="J25" s="172">
        <f t="shared" si="5"/>
        <v>173228</v>
      </c>
      <c r="K25" s="172">
        <f t="shared" si="6"/>
        <v>35255</v>
      </c>
      <c r="L25" s="118">
        <f t="shared" si="1"/>
        <v>0.16910251675196539</v>
      </c>
      <c r="M25" s="173">
        <v>69236</v>
      </c>
      <c r="N25" s="174">
        <f t="shared" si="2"/>
        <v>0.66578198322947924</v>
      </c>
      <c r="O25" s="173">
        <f t="shared" si="3"/>
        <v>-69236</v>
      </c>
      <c r="P25" s="174">
        <f t="shared" si="7"/>
        <v>-0.66260252079126436</v>
      </c>
      <c r="Q25" s="175">
        <v>2019</v>
      </c>
    </row>
    <row r="26" spans="1:21" x14ac:dyDescent="0.25">
      <c r="B26" s="232" t="s">
        <v>564</v>
      </c>
      <c r="C26" s="233"/>
      <c r="D26" s="119">
        <f>SUM(D8:D25)</f>
        <v>25226</v>
      </c>
      <c r="E26" s="119">
        <f>SUM(E8:E25)</f>
        <v>244987208.00000006</v>
      </c>
      <c r="F26" s="119">
        <f>SUM(F8:F25)</f>
        <v>187663593.50000003</v>
      </c>
      <c r="G26" s="119">
        <f>SUM(G8:G25)</f>
        <v>57323614.5</v>
      </c>
      <c r="H26" s="120">
        <f t="shared" ref="H26" si="8">G26/E26</f>
        <v>0.23398615367705233</v>
      </c>
      <c r="I26" s="119">
        <f>SUM(I8:I25)</f>
        <v>244987208.00000006</v>
      </c>
      <c r="J26" s="119">
        <f>SUM(J8:J25)</f>
        <v>219058153.5</v>
      </c>
      <c r="K26" s="119">
        <f>SUM(K8:K25)</f>
        <v>25929054.500000022</v>
      </c>
      <c r="L26" s="121">
        <f t="shared" ref="L26" si="9">K26/I26</f>
        <v>0.10583840157074657</v>
      </c>
      <c r="M26" s="119">
        <f>SUM(M8:M25)</f>
        <v>31394559.999999978</v>
      </c>
      <c r="N26" s="121">
        <f>M26/F26</f>
        <v>0.16729169155550661</v>
      </c>
      <c r="O26" s="119">
        <f>SUM(O8:O25)</f>
        <v>-31394559.999999978</v>
      </c>
      <c r="P26" s="121">
        <f t="shared" ref="P26" si="10">O26/G26</f>
        <v>-0.5476723733113511</v>
      </c>
    </row>
    <row r="28" spans="1:21" x14ac:dyDescent="0.25">
      <c r="D28" s="98">
        <f t="shared" ref="D28:K28" si="11">SUBTOTAL(109,D8:D25)</f>
        <v>25226</v>
      </c>
      <c r="E28" s="98">
        <f t="shared" si="11"/>
        <v>244987208.00000006</v>
      </c>
      <c r="F28" s="98">
        <f t="shared" si="11"/>
        <v>187663593.50000003</v>
      </c>
      <c r="G28" s="98">
        <f t="shared" si="11"/>
        <v>57323614.5</v>
      </c>
      <c r="H28" s="98">
        <f t="shared" si="11"/>
        <v>5.4373470077536528</v>
      </c>
      <c r="I28" s="98">
        <f t="shared" si="11"/>
        <v>244987208.00000006</v>
      </c>
      <c r="J28" s="98">
        <f t="shared" si="11"/>
        <v>219058153.5</v>
      </c>
      <c r="K28" s="98">
        <f t="shared" si="11"/>
        <v>25929054.500000022</v>
      </c>
      <c r="L28" s="123"/>
      <c r="M28" s="98">
        <f>SUBTOTAL(109,M8:M25)</f>
        <v>31394559.999999978</v>
      </c>
      <c r="N28" s="126"/>
      <c r="O28" s="125"/>
      <c r="P28" s="126"/>
    </row>
    <row r="29" spans="1:21" x14ac:dyDescent="0.25">
      <c r="F29" s="122"/>
      <c r="G29" s="122"/>
      <c r="H29" s="123"/>
      <c r="I29" s="124"/>
      <c r="J29" s="124"/>
      <c r="K29" s="124"/>
      <c r="L29" s="123"/>
      <c r="M29" s="128"/>
      <c r="N29" s="126"/>
      <c r="O29" s="125"/>
      <c r="P29" s="126"/>
    </row>
    <row r="30" spans="1:21" x14ac:dyDescent="0.25">
      <c r="K30" s="132">
        <f t="shared" ref="K30:K36" si="12">SUMIF($Q$8:$Q$25,Q30,$K$8:$K$25)</f>
        <v>14815137.500000011</v>
      </c>
      <c r="M30" s="132">
        <f t="shared" ref="M30:M36" si="13">SUMIF($Q$8:$Q$25,Q30,$M$8:$M$25)</f>
        <v>5501440.4999999907</v>
      </c>
      <c r="N30" s="130"/>
      <c r="O30" s="131">
        <v>5501.4399999999951</v>
      </c>
      <c r="P30" s="193">
        <f>M30-O30*1000</f>
        <v>0.49999999534338713</v>
      </c>
      <c r="Q30" s="129">
        <v>2015</v>
      </c>
      <c r="R30" s="132">
        <f>ROUND(M30,12)</f>
        <v>5501440.4999999898</v>
      </c>
      <c r="S30" s="98">
        <f>R30/1000-O30</f>
        <v>4.999999946448952E-4</v>
      </c>
      <c r="T30" s="131">
        <f>R30/1000</f>
        <v>5501.4404999999897</v>
      </c>
    </row>
    <row r="31" spans="1:21" x14ac:dyDescent="0.25">
      <c r="F31" s="127"/>
      <c r="G31" s="127"/>
      <c r="H31" s="127"/>
      <c r="I31" s="127"/>
      <c r="J31" s="127"/>
      <c r="K31" s="132">
        <f t="shared" si="12"/>
        <v>1950876.0000000014</v>
      </c>
      <c r="L31" s="127"/>
      <c r="M31" s="132">
        <f t="shared" si="13"/>
        <v>6822400</v>
      </c>
      <c r="N31" s="127">
        <f>SUM($M$30:M31)</f>
        <v>12323840.499999991</v>
      </c>
      <c r="O31" s="131">
        <v>12323.839999999997</v>
      </c>
      <c r="P31" s="193">
        <f>N31-O31*1000</f>
        <v>0.49999999441206455</v>
      </c>
      <c r="Q31" s="98">
        <f>Q30+1</f>
        <v>2016</v>
      </c>
      <c r="T31" s="131">
        <f>ROUND(M30/1000,2)</f>
        <v>5501.44</v>
      </c>
      <c r="U31" s="115">
        <f>T31-O30</f>
        <v>0</v>
      </c>
    </row>
    <row r="32" spans="1:21" x14ac:dyDescent="0.25">
      <c r="K32" s="132">
        <f t="shared" si="12"/>
        <v>6989343.0000000112</v>
      </c>
      <c r="L32" s="166"/>
      <c r="M32" s="132">
        <f t="shared" si="13"/>
        <v>7688960.4999999888</v>
      </c>
      <c r="N32" s="127">
        <f>SUM($M$30:M32)</f>
        <v>20012800.999999978</v>
      </c>
      <c r="O32" s="131">
        <v>20012.799999999996</v>
      </c>
      <c r="P32" s="193">
        <f t="shared" ref="P32:P38" si="14">N32-O32*1000</f>
        <v>0.99999998137354851</v>
      </c>
      <c r="Q32" s="98">
        <f t="shared" ref="Q32:Q36" si="15">Q31+1</f>
        <v>2017</v>
      </c>
    </row>
    <row r="33" spans="11:17" x14ac:dyDescent="0.25">
      <c r="K33" s="132">
        <f t="shared" si="12"/>
        <v>0</v>
      </c>
      <c r="L33" s="166"/>
      <c r="M33" s="132">
        <f t="shared" si="13"/>
        <v>0</v>
      </c>
      <c r="N33" s="127">
        <f>SUM($M$30:M33)</f>
        <v>20012800.999999978</v>
      </c>
      <c r="O33" s="131">
        <v>20012.799999999996</v>
      </c>
      <c r="P33" s="193">
        <f t="shared" si="14"/>
        <v>0.99999998137354851</v>
      </c>
      <c r="Q33" s="98">
        <f t="shared" si="15"/>
        <v>2018</v>
      </c>
    </row>
    <row r="34" spans="11:17" x14ac:dyDescent="0.25">
      <c r="K34" s="132">
        <f t="shared" si="12"/>
        <v>2173697.9999999991</v>
      </c>
      <c r="L34" s="166"/>
      <c r="M34" s="132">
        <f t="shared" si="13"/>
        <v>11381759</v>
      </c>
      <c r="N34" s="127">
        <f>SUM($M$30:M34)</f>
        <v>31394559.999999978</v>
      </c>
      <c r="O34" s="131">
        <v>31394.559999999998</v>
      </c>
      <c r="P34" s="193">
        <f t="shared" si="14"/>
        <v>0</v>
      </c>
      <c r="Q34" s="98">
        <f t="shared" si="15"/>
        <v>2019</v>
      </c>
    </row>
    <row r="35" spans="11:17" x14ac:dyDescent="0.25">
      <c r="K35" s="132">
        <f t="shared" si="12"/>
        <v>0</v>
      </c>
      <c r="L35" s="166"/>
      <c r="M35" s="132">
        <f t="shared" si="13"/>
        <v>0</v>
      </c>
      <c r="N35" s="127">
        <f>SUM($M$30:M35)</f>
        <v>31394559.999999978</v>
      </c>
      <c r="O35" s="131">
        <v>37290.32</v>
      </c>
      <c r="P35" s="193">
        <f t="shared" si="14"/>
        <v>-5895760.0000000224</v>
      </c>
      <c r="Q35" s="98">
        <f t="shared" si="15"/>
        <v>2020</v>
      </c>
    </row>
    <row r="36" spans="11:17" x14ac:dyDescent="0.25">
      <c r="K36" s="132">
        <f t="shared" si="12"/>
        <v>0</v>
      </c>
      <c r="L36" s="166"/>
      <c r="M36" s="132">
        <f t="shared" si="13"/>
        <v>0</v>
      </c>
      <c r="N36" s="127">
        <f>SUM($M$30:M36)</f>
        <v>31394559.999999978</v>
      </c>
      <c r="O36" s="131">
        <v>39020.119999999995</v>
      </c>
      <c r="P36" s="193">
        <f t="shared" si="14"/>
        <v>-7625560.0000000149</v>
      </c>
      <c r="Q36" s="98">
        <f t="shared" si="15"/>
        <v>2021</v>
      </c>
    </row>
    <row r="37" spans="11:17" x14ac:dyDescent="0.25">
      <c r="K37" s="132">
        <f>SUM(K30:K36)</f>
        <v>25929054.500000022</v>
      </c>
      <c r="M37" s="132">
        <f>SUM(M30:M36)</f>
        <v>31394559.999999978</v>
      </c>
      <c r="N37" s="127">
        <f>SUM($M$30:M37)</f>
        <v>62789119.999999955</v>
      </c>
      <c r="O37" s="98">
        <v>39020.119999999995</v>
      </c>
      <c r="P37" s="193">
        <f t="shared" si="14"/>
        <v>23768999.999999963</v>
      </c>
    </row>
    <row r="38" spans="11:17" x14ac:dyDescent="0.25">
      <c r="K38" s="115">
        <f>K37-K26</f>
        <v>0</v>
      </c>
      <c r="L38" s="127"/>
      <c r="M38" s="115">
        <f>M37-M26</f>
        <v>0</v>
      </c>
      <c r="N38" s="127">
        <f>SUM($M$30:M38)</f>
        <v>62789119.999999955</v>
      </c>
      <c r="O38" s="98">
        <v>39020.119999999995</v>
      </c>
      <c r="P38" s="193">
        <f t="shared" si="14"/>
        <v>23768999.999999963</v>
      </c>
    </row>
  </sheetData>
  <autoFilter ref="A7:Q26"/>
  <mergeCells count="32">
    <mergeCell ref="B26:C26"/>
    <mergeCell ref="Q3:Q6"/>
    <mergeCell ref="A4:A6"/>
    <mergeCell ref="B4:B6"/>
    <mergeCell ref="C4:C6"/>
    <mergeCell ref="D4:D6"/>
    <mergeCell ref="E4:H4"/>
    <mergeCell ref="M4:N4"/>
    <mergeCell ref="O4:P4"/>
    <mergeCell ref="E5:E6"/>
    <mergeCell ref="F5:F6"/>
    <mergeCell ref="G5:G6"/>
    <mergeCell ref="H5:H6"/>
    <mergeCell ref="I5:I6"/>
    <mergeCell ref="J5:J6"/>
    <mergeCell ref="I4:L4"/>
    <mergeCell ref="B3:L3"/>
    <mergeCell ref="M3:P3"/>
    <mergeCell ref="L5:L6"/>
    <mergeCell ref="K5:K6"/>
    <mergeCell ref="M5:M6"/>
    <mergeCell ref="N5:N6"/>
    <mergeCell ref="O5:O6"/>
    <mergeCell ref="P5:P6"/>
    <mergeCell ref="J10:J11"/>
    <mergeCell ref="K10:K11"/>
    <mergeCell ref="L10:L11"/>
    <mergeCell ref="E10:E11"/>
    <mergeCell ref="F10:F11"/>
    <mergeCell ref="G10:G11"/>
    <mergeCell ref="H10:H11"/>
    <mergeCell ref="I10:I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F46"/>
  <sheetViews>
    <sheetView tabSelected="1" zoomScale="85" zoomScaleNormal="85" workbookViewId="0">
      <selection activeCell="C24" sqref="C24"/>
    </sheetView>
  </sheetViews>
  <sheetFormatPr defaultColWidth="8.7109375" defaultRowHeight="15.75" x14ac:dyDescent="0.25"/>
  <cols>
    <col min="1" max="1" width="6.5703125" style="1" customWidth="1"/>
    <col min="2" max="2" width="66.28515625" style="1" customWidth="1"/>
    <col min="3" max="3" width="90.7109375" style="1" customWidth="1"/>
    <col min="5" max="5" width="14.28515625" customWidth="1"/>
    <col min="6" max="6" width="1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244" t="s">
        <v>631</v>
      </c>
      <c r="B5" s="244"/>
      <c r="C5" s="244"/>
    </row>
    <row r="7" spans="1:3" s="1" customFormat="1" ht="18.95" customHeight="1" x14ac:dyDescent="0.3">
      <c r="A7" s="245" t="s">
        <v>3</v>
      </c>
      <c r="B7" s="245"/>
      <c r="C7" s="245"/>
    </row>
    <row r="9" spans="1:3" s="1" customFormat="1" ht="15.95" customHeight="1" x14ac:dyDescent="0.25">
      <c r="A9" s="244" t="s">
        <v>4</v>
      </c>
      <c r="B9" s="244"/>
      <c r="C9" s="244"/>
    </row>
    <row r="10" spans="1:3" s="1" customFormat="1" ht="15.95" customHeight="1" x14ac:dyDescent="0.25">
      <c r="A10" s="242" t="s">
        <v>5</v>
      </c>
      <c r="B10" s="242"/>
      <c r="C10" s="242"/>
    </row>
    <row r="12" spans="1:3" s="1" customFormat="1" ht="15.95" customHeight="1" x14ac:dyDescent="0.25">
      <c r="A12" s="244" t="s">
        <v>458</v>
      </c>
      <c r="B12" s="244"/>
      <c r="C12" s="244"/>
    </row>
    <row r="13" spans="1:3" s="1" customFormat="1" ht="15.95" customHeight="1" x14ac:dyDescent="0.25">
      <c r="A13" s="242" t="s">
        <v>6</v>
      </c>
      <c r="B13" s="242"/>
      <c r="C13" s="242"/>
    </row>
    <row r="15" spans="1:3" s="1" customFormat="1" ht="36.75" customHeight="1" x14ac:dyDescent="0.25">
      <c r="A15" s="241" t="s">
        <v>633</v>
      </c>
      <c r="B15" s="241"/>
      <c r="C15" s="241"/>
    </row>
    <row r="16" spans="1:3" s="1" customFormat="1" ht="15.95" customHeight="1" x14ac:dyDescent="0.25">
      <c r="A16" s="242" t="s">
        <v>7</v>
      </c>
      <c r="B16" s="242"/>
      <c r="C16" s="242"/>
    </row>
    <row r="18" spans="1:3" s="1" customFormat="1" ht="18.95" customHeight="1" x14ac:dyDescent="0.3">
      <c r="A18" s="243" t="s">
        <v>8</v>
      </c>
      <c r="B18" s="243"/>
      <c r="C18" s="24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21.75" customHeight="1" x14ac:dyDescent="0.25">
      <c r="A22" s="5">
        <v>1</v>
      </c>
      <c r="B22" s="2" t="s">
        <v>12</v>
      </c>
      <c r="C22" s="90" t="s">
        <v>520</v>
      </c>
    </row>
    <row r="23" spans="1:3" s="1" customFormat="1" ht="54.75" customHeight="1" x14ac:dyDescent="0.25">
      <c r="A23" s="5">
        <v>2</v>
      </c>
      <c r="B23" s="167" t="s">
        <v>13</v>
      </c>
      <c r="C23" s="108" t="s">
        <v>565</v>
      </c>
    </row>
    <row r="24" spans="1:3" s="1" customFormat="1" ht="48" customHeight="1" x14ac:dyDescent="0.25">
      <c r="A24" s="5">
        <v>3</v>
      </c>
      <c r="B24" s="167" t="s">
        <v>14</v>
      </c>
      <c r="C24" s="13" t="s">
        <v>640</v>
      </c>
    </row>
    <row r="25" spans="1:3" s="1" customFormat="1" ht="32.1" customHeight="1" x14ac:dyDescent="0.25">
      <c r="A25" s="5">
        <v>4</v>
      </c>
      <c r="B25" s="167" t="s">
        <v>15</v>
      </c>
      <c r="C25" s="13" t="s">
        <v>413</v>
      </c>
    </row>
    <row r="26" spans="1:3" s="1" customFormat="1" ht="48" customHeight="1" x14ac:dyDescent="0.25">
      <c r="A26" s="5">
        <v>5</v>
      </c>
      <c r="B26" s="167" t="s">
        <v>16</v>
      </c>
      <c r="C26" s="26" t="s">
        <v>521</v>
      </c>
    </row>
    <row r="27" spans="1:3" s="1" customFormat="1" ht="15.95" customHeight="1" x14ac:dyDescent="0.25">
      <c r="A27" s="5">
        <v>6</v>
      </c>
      <c r="B27" s="167" t="s">
        <v>17</v>
      </c>
      <c r="C27" s="13" t="s">
        <v>414</v>
      </c>
    </row>
    <row r="28" spans="1:3" s="1" customFormat="1" ht="32.1" customHeight="1" x14ac:dyDescent="0.25">
      <c r="A28" s="5">
        <v>7</v>
      </c>
      <c r="B28" s="167" t="s">
        <v>18</v>
      </c>
      <c r="C28" s="13" t="s">
        <v>414</v>
      </c>
    </row>
    <row r="29" spans="1:3" s="1" customFormat="1" ht="32.1" customHeight="1" x14ac:dyDescent="0.25">
      <c r="A29" s="5">
        <v>8</v>
      </c>
      <c r="B29" s="167" t="s">
        <v>19</v>
      </c>
      <c r="C29" s="13" t="s">
        <v>414</v>
      </c>
    </row>
    <row r="30" spans="1:3" s="1" customFormat="1" ht="32.1" customHeight="1" x14ac:dyDescent="0.25">
      <c r="A30" s="5">
        <v>9</v>
      </c>
      <c r="B30" s="167" t="s">
        <v>20</v>
      </c>
      <c r="C30" s="13" t="s">
        <v>414</v>
      </c>
    </row>
    <row r="31" spans="1:3" s="1" customFormat="1" ht="32.1" customHeight="1" x14ac:dyDescent="0.25">
      <c r="A31" s="5">
        <v>10</v>
      </c>
      <c r="B31" s="167" t="s">
        <v>21</v>
      </c>
      <c r="C31" s="13" t="s">
        <v>414</v>
      </c>
    </row>
    <row r="32" spans="1:3" s="1" customFormat="1" ht="78.95" customHeight="1" x14ac:dyDescent="0.25">
      <c r="A32" s="5">
        <v>11</v>
      </c>
      <c r="B32" s="167" t="s">
        <v>22</v>
      </c>
      <c r="C32" s="13" t="s">
        <v>415</v>
      </c>
    </row>
    <row r="33" spans="1:6" s="1" customFormat="1" ht="78.95" customHeight="1" x14ac:dyDescent="0.25">
      <c r="A33" s="5">
        <v>12</v>
      </c>
      <c r="B33" s="167" t="s">
        <v>23</v>
      </c>
      <c r="C33" s="13" t="s">
        <v>414</v>
      </c>
    </row>
    <row r="34" spans="1:6" s="1" customFormat="1" ht="48" customHeight="1" x14ac:dyDescent="0.25">
      <c r="A34" s="5">
        <v>13</v>
      </c>
      <c r="B34" s="167" t="s">
        <v>24</v>
      </c>
      <c r="C34" s="13" t="s">
        <v>414</v>
      </c>
    </row>
    <row r="35" spans="1:6" s="1" customFormat="1" ht="32.1" customHeight="1" x14ac:dyDescent="0.25">
      <c r="A35" s="5">
        <v>14</v>
      </c>
      <c r="B35" s="167" t="s">
        <v>25</v>
      </c>
      <c r="C35" s="13" t="s">
        <v>414</v>
      </c>
    </row>
    <row r="36" spans="1:6" s="1" customFormat="1" ht="15.95" customHeight="1" x14ac:dyDescent="0.25">
      <c r="A36" s="5">
        <v>15</v>
      </c>
      <c r="B36" s="167" t="s">
        <v>26</v>
      </c>
      <c r="C36" s="13" t="s">
        <v>414</v>
      </c>
    </row>
    <row r="37" spans="1:6" s="1" customFormat="1" ht="15.95" customHeight="1" x14ac:dyDescent="0.25">
      <c r="A37" s="5">
        <v>16</v>
      </c>
      <c r="B37" s="167" t="s">
        <v>27</v>
      </c>
      <c r="C37" s="13" t="s">
        <v>414</v>
      </c>
    </row>
    <row r="38" spans="1:6" s="1" customFormat="1" ht="61.5" customHeight="1" x14ac:dyDescent="0.25">
      <c r="A38" s="5">
        <v>17</v>
      </c>
      <c r="B38" s="167" t="s">
        <v>28</v>
      </c>
      <c r="C38" s="23" t="s">
        <v>632</v>
      </c>
      <c r="F38" s="199"/>
    </row>
    <row r="39" spans="1:6" s="1" customFormat="1" ht="95.1" customHeight="1" x14ac:dyDescent="0.25">
      <c r="A39" s="5">
        <v>18</v>
      </c>
      <c r="B39" s="167" t="s">
        <v>29</v>
      </c>
      <c r="C39" s="23" t="s">
        <v>415</v>
      </c>
    </row>
    <row r="40" spans="1:6" s="1" customFormat="1" ht="63" customHeight="1" x14ac:dyDescent="0.25">
      <c r="A40" s="5">
        <v>19</v>
      </c>
      <c r="B40" s="167" t="s">
        <v>30</v>
      </c>
      <c r="C40" s="23" t="s">
        <v>440</v>
      </c>
    </row>
    <row r="41" spans="1:6" s="1" customFormat="1" ht="132" customHeight="1" x14ac:dyDescent="0.25">
      <c r="A41" s="5">
        <v>20</v>
      </c>
      <c r="B41" s="167" t="s">
        <v>31</v>
      </c>
      <c r="C41" s="23" t="s">
        <v>416</v>
      </c>
    </row>
    <row r="42" spans="1:6" s="1" customFormat="1" ht="78.95" customHeight="1" x14ac:dyDescent="0.25">
      <c r="A42" s="5">
        <v>21</v>
      </c>
      <c r="B42" s="167" t="s">
        <v>32</v>
      </c>
      <c r="C42" s="23" t="s">
        <v>440</v>
      </c>
    </row>
    <row r="43" spans="1:6" s="1" customFormat="1" ht="78.95" customHeight="1" x14ac:dyDescent="0.25">
      <c r="A43" s="5">
        <v>22</v>
      </c>
      <c r="B43" s="167" t="s">
        <v>33</v>
      </c>
      <c r="C43" s="23" t="s">
        <v>440</v>
      </c>
    </row>
    <row r="44" spans="1:6" s="1" customFormat="1" ht="78.95" customHeight="1" x14ac:dyDescent="0.25">
      <c r="A44" s="5">
        <v>23</v>
      </c>
      <c r="B44" s="167" t="s">
        <v>34</v>
      </c>
      <c r="C44" s="23" t="s">
        <v>440</v>
      </c>
    </row>
    <row r="45" spans="1:6" s="1" customFormat="1" ht="48" customHeight="1" x14ac:dyDescent="0.25">
      <c r="A45" s="5">
        <v>24</v>
      </c>
      <c r="B45" s="167" t="s">
        <v>35</v>
      </c>
      <c r="C45" s="24" t="s">
        <v>636</v>
      </c>
      <c r="F45" s="200"/>
    </row>
    <row r="46" spans="1:6" s="1" customFormat="1" ht="48" customHeight="1" x14ac:dyDescent="0.25">
      <c r="A46" s="5">
        <v>25</v>
      </c>
      <c r="B46" s="167" t="s">
        <v>36</v>
      </c>
      <c r="C46" s="24" t="s">
        <v>635</v>
      </c>
      <c r="E46" s="20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L1"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244" t="s">
        <v>631</v>
      </c>
      <c r="C4" s="244"/>
      <c r="D4" s="244"/>
      <c r="E4" s="244"/>
      <c r="F4" s="244"/>
      <c r="G4" s="244"/>
      <c r="H4" s="244"/>
      <c r="I4" s="244"/>
      <c r="J4" s="244"/>
      <c r="K4" s="244"/>
      <c r="L4" s="244"/>
      <c r="M4" s="244"/>
      <c r="N4" s="244"/>
      <c r="O4" s="244"/>
      <c r="P4" s="244"/>
      <c r="Q4" s="244"/>
      <c r="R4" s="244"/>
      <c r="S4" s="244"/>
      <c r="T4" s="244"/>
    </row>
    <row r="6" spans="1:20" s="1" customFormat="1" ht="18.75" x14ac:dyDescent="0.3">
      <c r="A6" s="245" t="s">
        <v>3</v>
      </c>
      <c r="B6" s="245"/>
      <c r="C6" s="245"/>
      <c r="D6" s="245"/>
      <c r="E6" s="245"/>
      <c r="F6" s="245"/>
      <c r="G6" s="245"/>
      <c r="H6" s="245"/>
      <c r="I6" s="245"/>
      <c r="J6" s="245"/>
      <c r="K6" s="245"/>
      <c r="L6" s="245"/>
      <c r="M6" s="245"/>
      <c r="N6" s="245"/>
      <c r="O6" s="245"/>
      <c r="P6" s="245"/>
      <c r="Q6" s="245"/>
      <c r="R6" s="245"/>
      <c r="S6" s="245"/>
      <c r="T6" s="245"/>
    </row>
    <row r="8" spans="1:20" s="1" customFormat="1" x14ac:dyDescent="0.25">
      <c r="A8" s="244" t="s">
        <v>4</v>
      </c>
      <c r="B8" s="244"/>
      <c r="C8" s="244"/>
      <c r="D8" s="244"/>
      <c r="E8" s="244"/>
      <c r="F8" s="244"/>
      <c r="G8" s="244"/>
      <c r="H8" s="244"/>
      <c r="I8" s="244"/>
      <c r="J8" s="244"/>
      <c r="K8" s="244"/>
      <c r="L8" s="244"/>
      <c r="M8" s="244"/>
      <c r="N8" s="244"/>
      <c r="O8" s="244"/>
      <c r="P8" s="244"/>
      <c r="Q8" s="244"/>
      <c r="R8" s="244"/>
      <c r="S8" s="244"/>
      <c r="T8" s="244"/>
    </row>
    <row r="9" spans="1:20" s="1" customFormat="1" x14ac:dyDescent="0.25">
      <c r="A9" s="242" t="s">
        <v>5</v>
      </c>
      <c r="B9" s="242"/>
      <c r="C9" s="242"/>
      <c r="D9" s="242"/>
      <c r="E9" s="242"/>
      <c r="F9" s="242"/>
      <c r="G9" s="242"/>
      <c r="H9" s="242"/>
      <c r="I9" s="242"/>
      <c r="J9" s="242"/>
      <c r="K9" s="242"/>
      <c r="L9" s="242"/>
      <c r="M9" s="242"/>
      <c r="N9" s="242"/>
      <c r="O9" s="242"/>
      <c r="P9" s="242"/>
      <c r="Q9" s="242"/>
      <c r="R9" s="242"/>
      <c r="S9" s="242"/>
      <c r="T9" s="242"/>
    </row>
    <row r="11" spans="1:20" s="1" customFormat="1" x14ac:dyDescent="0.25">
      <c r="A11" s="244" t="str">
        <f>'1. паспорт местоположение '!A12:C12</f>
        <v>F_003-56-1-05.20-0000</v>
      </c>
      <c r="B11" s="244"/>
      <c r="C11" s="244"/>
      <c r="D11" s="244"/>
      <c r="E11" s="244"/>
      <c r="F11" s="244"/>
      <c r="G11" s="244"/>
      <c r="H11" s="244"/>
      <c r="I11" s="244"/>
      <c r="J11" s="244"/>
      <c r="K11" s="244"/>
      <c r="L11" s="244"/>
      <c r="M11" s="244"/>
      <c r="N11" s="244"/>
      <c r="O11" s="244"/>
      <c r="P11" s="244"/>
      <c r="Q11" s="244"/>
      <c r="R11" s="244"/>
      <c r="S11" s="244"/>
      <c r="T11" s="244"/>
    </row>
    <row r="12" spans="1:20" s="1" customFormat="1" x14ac:dyDescent="0.25">
      <c r="A12" s="242" t="s">
        <v>6</v>
      </c>
      <c r="B12" s="242"/>
      <c r="C12" s="242"/>
      <c r="D12" s="242"/>
      <c r="E12" s="242"/>
      <c r="F12" s="242"/>
      <c r="G12" s="242"/>
      <c r="H12" s="242"/>
      <c r="I12" s="242"/>
      <c r="J12" s="242"/>
      <c r="K12" s="242"/>
      <c r="L12" s="242"/>
      <c r="M12" s="242"/>
      <c r="N12" s="242"/>
      <c r="O12" s="242"/>
      <c r="P12" s="242"/>
      <c r="Q12" s="242"/>
      <c r="R12" s="242"/>
      <c r="S12" s="242"/>
      <c r="T12" s="242"/>
    </row>
    <row r="14" spans="1:20" s="1" customFormat="1" x14ac:dyDescent="0.25">
      <c r="A14" s="241" t="str">
        <f>'1. паспорт местоположение '!A15:C15</f>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v>
      </c>
      <c r="B14" s="241"/>
      <c r="C14" s="241"/>
      <c r="D14" s="241"/>
      <c r="E14" s="241"/>
      <c r="F14" s="241"/>
      <c r="G14" s="241"/>
      <c r="H14" s="241"/>
      <c r="I14" s="241"/>
      <c r="J14" s="241"/>
      <c r="K14" s="241"/>
      <c r="L14" s="241"/>
      <c r="M14" s="241"/>
      <c r="N14" s="241"/>
      <c r="O14" s="241"/>
      <c r="P14" s="241"/>
      <c r="Q14" s="241"/>
      <c r="R14" s="241"/>
      <c r="S14" s="241"/>
      <c r="T14" s="241"/>
    </row>
    <row r="15" spans="1:20" s="1" customFormat="1" x14ac:dyDescent="0.25">
      <c r="A15" s="242" t="s">
        <v>7</v>
      </c>
      <c r="B15" s="242"/>
      <c r="C15" s="242"/>
      <c r="D15" s="242"/>
      <c r="E15" s="242"/>
      <c r="F15" s="242"/>
      <c r="G15" s="242"/>
      <c r="H15" s="242"/>
      <c r="I15" s="242"/>
      <c r="J15" s="242"/>
      <c r="K15" s="242"/>
      <c r="L15" s="242"/>
      <c r="M15" s="242"/>
      <c r="N15" s="242"/>
      <c r="O15" s="242"/>
      <c r="P15" s="242"/>
      <c r="Q15" s="242"/>
      <c r="R15" s="242"/>
      <c r="S15" s="242"/>
      <c r="T15" s="242"/>
    </row>
    <row r="16" spans="1:20" ht="18.75" x14ac:dyDescent="0.3">
      <c r="B16" s="247" t="s">
        <v>37</v>
      </c>
      <c r="C16" s="247"/>
      <c r="D16" s="247"/>
      <c r="E16" s="247"/>
      <c r="F16" s="247"/>
      <c r="G16" s="247"/>
      <c r="H16" s="247"/>
      <c r="I16" s="247"/>
      <c r="J16" s="247"/>
      <c r="K16" s="247"/>
      <c r="L16" s="247"/>
      <c r="M16" s="247"/>
      <c r="N16" s="247"/>
      <c r="O16" s="247"/>
      <c r="P16" s="247"/>
      <c r="Q16" s="247"/>
      <c r="R16" s="247"/>
      <c r="S16" s="247"/>
      <c r="T16" s="247"/>
    </row>
    <row r="18" spans="2:20" s="1" customFormat="1" x14ac:dyDescent="0.25">
      <c r="B18" s="246" t="s">
        <v>9</v>
      </c>
      <c r="C18" s="246" t="s">
        <v>38</v>
      </c>
      <c r="D18" s="246" t="s">
        <v>39</v>
      </c>
      <c r="E18" s="246" t="s">
        <v>40</v>
      </c>
      <c r="F18" s="246" t="s">
        <v>41</v>
      </c>
      <c r="G18" s="246" t="s">
        <v>42</v>
      </c>
      <c r="H18" s="246" t="s">
        <v>43</v>
      </c>
      <c r="I18" s="246" t="s">
        <v>44</v>
      </c>
      <c r="J18" s="246" t="s">
        <v>45</v>
      </c>
      <c r="K18" s="246" t="s">
        <v>46</v>
      </c>
      <c r="L18" s="246" t="s">
        <v>47</v>
      </c>
      <c r="M18" s="246" t="s">
        <v>48</v>
      </c>
      <c r="N18" s="246" t="s">
        <v>49</v>
      </c>
      <c r="O18" s="246" t="s">
        <v>50</v>
      </c>
      <c r="P18" s="246" t="s">
        <v>51</v>
      </c>
      <c r="Q18" s="246" t="s">
        <v>52</v>
      </c>
      <c r="R18" s="246" t="s">
        <v>53</v>
      </c>
      <c r="S18" s="246"/>
      <c r="T18" s="246" t="s">
        <v>54</v>
      </c>
    </row>
    <row r="19" spans="2:20" s="1" customFormat="1" ht="141.75" x14ac:dyDescent="0.25">
      <c r="B19" s="246"/>
      <c r="C19" s="246"/>
      <c r="D19" s="246"/>
      <c r="E19" s="246"/>
      <c r="F19" s="246"/>
      <c r="G19" s="246"/>
      <c r="H19" s="246"/>
      <c r="I19" s="246"/>
      <c r="J19" s="246"/>
      <c r="K19" s="246"/>
      <c r="L19" s="246"/>
      <c r="M19" s="246"/>
      <c r="N19" s="246"/>
      <c r="O19" s="246"/>
      <c r="P19" s="246"/>
      <c r="Q19" s="246"/>
      <c r="R19" s="6" t="s">
        <v>55</v>
      </c>
      <c r="S19" s="6" t="s">
        <v>56</v>
      </c>
      <c r="T19" s="24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topLeftCell="F10" workbookViewId="0">
      <selection activeCell="J26" sqref="J26"/>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44" t="s">
        <v>631</v>
      </c>
      <c r="C4" s="244"/>
      <c r="D4" s="244"/>
      <c r="E4" s="244"/>
      <c r="F4" s="244"/>
      <c r="G4" s="244"/>
      <c r="H4" s="244"/>
      <c r="I4" s="244"/>
      <c r="J4" s="244"/>
      <c r="K4" s="244"/>
      <c r="L4" s="244"/>
      <c r="M4" s="244"/>
      <c r="N4" s="244"/>
      <c r="O4" s="244"/>
      <c r="P4" s="244"/>
      <c r="Q4" s="244"/>
      <c r="R4" s="244"/>
      <c r="S4" s="244"/>
      <c r="T4" s="244"/>
    </row>
    <row r="6" spans="1:20" s="1" customFormat="1" ht="18.75" x14ac:dyDescent="0.3">
      <c r="A6" s="245" t="s">
        <v>3</v>
      </c>
      <c r="B6" s="245"/>
      <c r="C6" s="245"/>
      <c r="D6" s="245"/>
      <c r="E6" s="245"/>
      <c r="F6" s="245"/>
      <c r="G6" s="245"/>
      <c r="H6" s="245"/>
      <c r="I6" s="245"/>
      <c r="J6" s="245"/>
      <c r="K6" s="245"/>
      <c r="L6" s="245"/>
      <c r="M6" s="245"/>
      <c r="N6" s="245"/>
      <c r="O6" s="245"/>
      <c r="P6" s="245"/>
      <c r="Q6" s="245"/>
      <c r="R6" s="245"/>
      <c r="S6" s="245"/>
      <c r="T6" s="245"/>
    </row>
    <row r="8" spans="1:20" s="1" customFormat="1" ht="15.75" x14ac:dyDescent="0.25">
      <c r="A8" s="244" t="s">
        <v>4</v>
      </c>
      <c r="B8" s="244"/>
      <c r="C8" s="244"/>
      <c r="D8" s="244"/>
      <c r="E8" s="244"/>
      <c r="F8" s="244"/>
      <c r="G8" s="244"/>
      <c r="H8" s="244"/>
      <c r="I8" s="244"/>
      <c r="J8" s="244"/>
      <c r="K8" s="244"/>
      <c r="L8" s="244"/>
      <c r="M8" s="244"/>
      <c r="N8" s="244"/>
      <c r="O8" s="244"/>
      <c r="P8" s="244"/>
      <c r="Q8" s="244"/>
      <c r="R8" s="244"/>
      <c r="S8" s="244"/>
      <c r="T8" s="244"/>
    </row>
    <row r="9" spans="1:20" s="1" customFormat="1" ht="15.75" x14ac:dyDescent="0.25">
      <c r="A9" s="242" t="s">
        <v>5</v>
      </c>
      <c r="B9" s="242"/>
      <c r="C9" s="242"/>
      <c r="D9" s="242"/>
      <c r="E9" s="242"/>
      <c r="F9" s="242"/>
      <c r="G9" s="242"/>
      <c r="H9" s="242"/>
      <c r="I9" s="242"/>
      <c r="J9" s="242"/>
      <c r="K9" s="242"/>
      <c r="L9" s="242"/>
      <c r="M9" s="242"/>
      <c r="N9" s="242"/>
      <c r="O9" s="242"/>
      <c r="P9" s="242"/>
      <c r="Q9" s="242"/>
      <c r="R9" s="242"/>
      <c r="S9" s="242"/>
      <c r="T9" s="242"/>
    </row>
    <row r="11" spans="1:20" s="1" customFormat="1" ht="15.75" x14ac:dyDescent="0.25">
      <c r="A11" s="244" t="str">
        <f>'1. паспорт местоположение '!A12:C12</f>
        <v>F_003-56-1-05.20-0000</v>
      </c>
      <c r="B11" s="244"/>
      <c r="C11" s="244"/>
      <c r="D11" s="244"/>
      <c r="E11" s="244"/>
      <c r="F11" s="244"/>
      <c r="G11" s="244"/>
      <c r="H11" s="244"/>
      <c r="I11" s="244"/>
      <c r="J11" s="244"/>
      <c r="K11" s="244"/>
      <c r="L11" s="244"/>
      <c r="M11" s="244"/>
      <c r="N11" s="244"/>
      <c r="O11" s="244"/>
      <c r="P11" s="244"/>
      <c r="Q11" s="244"/>
      <c r="R11" s="244"/>
      <c r="S11" s="244"/>
      <c r="T11" s="244"/>
    </row>
    <row r="12" spans="1:20" s="1" customFormat="1" ht="15.75" x14ac:dyDescent="0.25">
      <c r="A12" s="242" t="s">
        <v>6</v>
      </c>
      <c r="B12" s="242"/>
      <c r="C12" s="242"/>
      <c r="D12" s="242"/>
      <c r="E12" s="242"/>
      <c r="F12" s="242"/>
      <c r="G12" s="242"/>
      <c r="H12" s="242"/>
      <c r="I12" s="242"/>
      <c r="J12" s="242"/>
      <c r="K12" s="242"/>
      <c r="L12" s="242"/>
      <c r="M12" s="242"/>
      <c r="N12" s="242"/>
      <c r="O12" s="242"/>
      <c r="P12" s="242"/>
      <c r="Q12" s="242"/>
      <c r="R12" s="242"/>
      <c r="S12" s="242"/>
      <c r="T12" s="242"/>
    </row>
    <row r="14" spans="1:20" s="1" customFormat="1" ht="15.75" x14ac:dyDescent="0.25">
      <c r="A14" s="241" t="str">
        <f>'1. паспорт местоположение '!A15:C15</f>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v>
      </c>
      <c r="B14" s="241"/>
      <c r="C14" s="241"/>
      <c r="D14" s="241"/>
      <c r="E14" s="241"/>
      <c r="F14" s="241"/>
      <c r="G14" s="241"/>
      <c r="H14" s="241"/>
      <c r="I14" s="241"/>
      <c r="J14" s="241"/>
      <c r="K14" s="241"/>
      <c r="L14" s="241"/>
      <c r="M14" s="241"/>
      <c r="N14" s="241"/>
      <c r="O14" s="241"/>
      <c r="P14" s="241"/>
      <c r="Q14" s="241"/>
      <c r="R14" s="241"/>
      <c r="S14" s="241"/>
      <c r="T14" s="241"/>
    </row>
    <row r="15" spans="1:20" s="1" customFormat="1" ht="15.75" x14ac:dyDescent="0.25">
      <c r="A15" s="242" t="s">
        <v>7</v>
      </c>
      <c r="B15" s="242"/>
      <c r="C15" s="242"/>
      <c r="D15" s="242"/>
      <c r="E15" s="242"/>
      <c r="F15" s="242"/>
      <c r="G15" s="242"/>
      <c r="H15" s="242"/>
      <c r="I15" s="242"/>
      <c r="J15" s="242"/>
      <c r="K15" s="242"/>
      <c r="L15" s="242"/>
      <c r="M15" s="242"/>
      <c r="N15" s="242"/>
      <c r="O15" s="242"/>
      <c r="P15" s="242"/>
      <c r="Q15" s="242"/>
      <c r="R15" s="242"/>
      <c r="S15" s="242"/>
      <c r="T15" s="242"/>
    </row>
    <row r="17" spans="1:20" s="8" customFormat="1" ht="18.75" x14ac:dyDescent="0.3">
      <c r="A17" s="243" t="s">
        <v>57</v>
      </c>
      <c r="B17" s="243"/>
      <c r="C17" s="243"/>
      <c r="D17" s="243"/>
      <c r="E17" s="243"/>
      <c r="F17" s="243"/>
      <c r="G17" s="243"/>
      <c r="H17" s="243"/>
      <c r="I17" s="243"/>
      <c r="J17" s="243"/>
      <c r="K17" s="243"/>
      <c r="L17" s="243"/>
      <c r="M17" s="243"/>
      <c r="N17" s="243"/>
      <c r="O17" s="243"/>
      <c r="P17" s="243"/>
      <c r="Q17" s="243"/>
      <c r="R17" s="243"/>
      <c r="S17" s="243"/>
      <c r="T17" s="243"/>
    </row>
    <row r="18" spans="1:20" s="1" customFormat="1" ht="15.75" x14ac:dyDescent="0.25"/>
    <row r="19" spans="1:20" s="1" customFormat="1" ht="15.75" x14ac:dyDescent="0.25">
      <c r="A19" s="246" t="s">
        <v>9</v>
      </c>
      <c r="B19" s="246" t="s">
        <v>58</v>
      </c>
      <c r="C19" s="246"/>
      <c r="D19" s="246" t="s">
        <v>59</v>
      </c>
      <c r="E19" s="246" t="s">
        <v>60</v>
      </c>
      <c r="F19" s="246"/>
      <c r="G19" s="246" t="s">
        <v>61</v>
      </c>
      <c r="H19" s="246"/>
      <c r="I19" s="246" t="s">
        <v>62</v>
      </c>
      <c r="J19" s="246"/>
      <c r="K19" s="246" t="s">
        <v>63</v>
      </c>
      <c r="L19" s="246" t="s">
        <v>64</v>
      </c>
      <c r="M19" s="246"/>
      <c r="N19" s="246" t="s">
        <v>65</v>
      </c>
      <c r="O19" s="246"/>
      <c r="P19" s="246" t="s">
        <v>66</v>
      </c>
      <c r="Q19" s="246" t="s">
        <v>67</v>
      </c>
      <c r="R19" s="246"/>
      <c r="S19" s="246" t="s">
        <v>68</v>
      </c>
      <c r="T19" s="246"/>
    </row>
    <row r="20" spans="1:20" s="1" customFormat="1" ht="94.5" x14ac:dyDescent="0.25">
      <c r="A20" s="246"/>
      <c r="B20" s="246"/>
      <c r="C20" s="246"/>
      <c r="D20" s="246"/>
      <c r="E20" s="246"/>
      <c r="F20" s="246"/>
      <c r="G20" s="246"/>
      <c r="H20" s="246"/>
      <c r="I20" s="246"/>
      <c r="J20" s="246"/>
      <c r="K20" s="246"/>
      <c r="L20" s="246"/>
      <c r="M20" s="246"/>
      <c r="N20" s="246"/>
      <c r="O20" s="246"/>
      <c r="P20" s="246"/>
      <c r="Q20" s="6" t="s">
        <v>69</v>
      </c>
      <c r="R20" s="6" t="s">
        <v>70</v>
      </c>
      <c r="S20" s="6" t="s">
        <v>71</v>
      </c>
      <c r="T20" s="6" t="s">
        <v>72</v>
      </c>
    </row>
    <row r="21" spans="1:20" s="1" customFormat="1" ht="15.75" x14ac:dyDescent="0.25">
      <c r="A21" s="246"/>
      <c r="B21" s="6" t="s">
        <v>73</v>
      </c>
      <c r="C21" s="6" t="s">
        <v>74</v>
      </c>
      <c r="D21" s="24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44" t="s">
        <v>631</v>
      </c>
      <c r="C4" s="244"/>
      <c r="D4" s="244"/>
      <c r="E4" s="244"/>
      <c r="F4" s="244"/>
      <c r="G4" s="244"/>
      <c r="H4" s="244"/>
      <c r="I4" s="244"/>
      <c r="J4" s="244"/>
      <c r="K4" s="244"/>
      <c r="L4" s="244"/>
      <c r="M4" s="244"/>
      <c r="N4" s="244"/>
      <c r="O4" s="244"/>
      <c r="P4" s="244"/>
      <c r="Q4" s="244"/>
      <c r="R4" s="244"/>
      <c r="S4" s="244"/>
      <c r="T4" s="244"/>
    </row>
    <row r="6" spans="1:20" s="1" customFormat="1" ht="18.75" x14ac:dyDescent="0.3">
      <c r="A6" s="245" t="s">
        <v>3</v>
      </c>
      <c r="B6" s="245"/>
      <c r="C6" s="245"/>
      <c r="D6" s="245"/>
      <c r="E6" s="245"/>
      <c r="F6" s="245"/>
      <c r="G6" s="245"/>
      <c r="H6" s="245"/>
      <c r="I6" s="245"/>
      <c r="J6" s="245"/>
      <c r="K6" s="245"/>
      <c r="L6" s="245"/>
      <c r="M6" s="245"/>
      <c r="N6" s="245"/>
      <c r="O6" s="245"/>
      <c r="P6" s="245"/>
      <c r="Q6" s="245"/>
      <c r="R6" s="245"/>
      <c r="S6" s="245"/>
      <c r="T6" s="245"/>
    </row>
    <row r="8" spans="1:20" s="1" customFormat="1" ht="15.75" x14ac:dyDescent="0.25">
      <c r="A8" s="244" t="s">
        <v>4</v>
      </c>
      <c r="B8" s="244"/>
      <c r="C8" s="244"/>
      <c r="D8" s="244"/>
      <c r="E8" s="244"/>
      <c r="F8" s="244"/>
      <c r="G8" s="244"/>
      <c r="H8" s="244"/>
      <c r="I8" s="244"/>
      <c r="J8" s="244"/>
      <c r="K8" s="244"/>
      <c r="L8" s="244"/>
      <c r="M8" s="244"/>
      <c r="N8" s="244"/>
      <c r="O8" s="244"/>
      <c r="P8" s="244"/>
      <c r="Q8" s="244"/>
      <c r="R8" s="244"/>
      <c r="S8" s="244"/>
      <c r="T8" s="244"/>
    </row>
    <row r="9" spans="1:20" s="1" customFormat="1" ht="15.75" x14ac:dyDescent="0.25">
      <c r="A9" s="242" t="s">
        <v>5</v>
      </c>
      <c r="B9" s="242"/>
      <c r="C9" s="242"/>
      <c r="D9" s="242"/>
      <c r="E9" s="242"/>
      <c r="F9" s="242"/>
      <c r="G9" s="242"/>
      <c r="H9" s="242"/>
      <c r="I9" s="242"/>
      <c r="J9" s="242"/>
      <c r="K9" s="242"/>
      <c r="L9" s="242"/>
      <c r="M9" s="242"/>
      <c r="N9" s="242"/>
      <c r="O9" s="242"/>
      <c r="P9" s="242"/>
      <c r="Q9" s="242"/>
      <c r="R9" s="242"/>
      <c r="S9" s="242"/>
      <c r="T9" s="242"/>
    </row>
    <row r="11" spans="1:20" s="1" customFormat="1" ht="15.75" x14ac:dyDescent="0.25">
      <c r="A11" s="244" t="str">
        <f>'1. паспорт местоположение '!A12:C12</f>
        <v>F_003-56-1-05.20-0000</v>
      </c>
      <c r="B11" s="244"/>
      <c r="C11" s="244"/>
      <c r="D11" s="244"/>
      <c r="E11" s="244"/>
      <c r="F11" s="244"/>
      <c r="G11" s="244"/>
      <c r="H11" s="244"/>
      <c r="I11" s="244"/>
      <c r="J11" s="244"/>
      <c r="K11" s="244"/>
      <c r="L11" s="244"/>
      <c r="M11" s="244"/>
      <c r="N11" s="244"/>
      <c r="O11" s="244"/>
      <c r="P11" s="244"/>
      <c r="Q11" s="244"/>
      <c r="R11" s="244"/>
      <c r="S11" s="244"/>
      <c r="T11" s="244"/>
    </row>
    <row r="12" spans="1:20" s="1" customFormat="1" ht="15.75" x14ac:dyDescent="0.25">
      <c r="A12" s="242" t="s">
        <v>6</v>
      </c>
      <c r="B12" s="242"/>
      <c r="C12" s="242"/>
      <c r="D12" s="242"/>
      <c r="E12" s="242"/>
      <c r="F12" s="242"/>
      <c r="G12" s="242"/>
      <c r="H12" s="242"/>
      <c r="I12" s="242"/>
      <c r="J12" s="242"/>
      <c r="K12" s="242"/>
      <c r="L12" s="242"/>
      <c r="M12" s="242"/>
      <c r="N12" s="242"/>
      <c r="O12" s="242"/>
      <c r="P12" s="242"/>
      <c r="Q12" s="242"/>
      <c r="R12" s="242"/>
      <c r="S12" s="242"/>
      <c r="T12" s="242"/>
    </row>
    <row r="14" spans="1:20" s="1" customFormat="1" ht="15.75" x14ac:dyDescent="0.25">
      <c r="A14" s="241" t="str">
        <f>'1. паспорт местоположение '!A15:C15</f>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v>
      </c>
      <c r="B14" s="241"/>
      <c r="C14" s="241"/>
      <c r="D14" s="241"/>
      <c r="E14" s="241"/>
      <c r="F14" s="241"/>
      <c r="G14" s="241"/>
      <c r="H14" s="241"/>
      <c r="I14" s="241"/>
      <c r="J14" s="241"/>
      <c r="K14" s="241"/>
      <c r="L14" s="241"/>
      <c r="M14" s="241"/>
      <c r="N14" s="241"/>
      <c r="O14" s="241"/>
      <c r="P14" s="241"/>
      <c r="Q14" s="241"/>
      <c r="R14" s="241"/>
      <c r="S14" s="241"/>
      <c r="T14" s="241"/>
    </row>
    <row r="15" spans="1:20" s="1" customFormat="1" ht="15.75" x14ac:dyDescent="0.25">
      <c r="A15" s="242" t="s">
        <v>7</v>
      </c>
      <c r="B15" s="242"/>
      <c r="C15" s="242"/>
      <c r="D15" s="242"/>
      <c r="E15" s="242"/>
      <c r="F15" s="242"/>
      <c r="G15" s="242"/>
      <c r="H15" s="242"/>
      <c r="I15" s="242"/>
      <c r="J15" s="242"/>
      <c r="K15" s="242"/>
      <c r="L15" s="242"/>
      <c r="M15" s="242"/>
      <c r="N15" s="242"/>
      <c r="O15" s="242"/>
      <c r="P15" s="242"/>
      <c r="Q15" s="242"/>
      <c r="R15" s="242"/>
      <c r="S15" s="242"/>
      <c r="T15" s="242"/>
    </row>
    <row r="17" spans="1:27" s="8" customFormat="1" ht="18.75" x14ac:dyDescent="0.3">
      <c r="A17" s="243" t="s">
        <v>75</v>
      </c>
      <c r="B17" s="243"/>
      <c r="C17" s="243"/>
      <c r="D17" s="243"/>
      <c r="E17" s="243"/>
      <c r="F17" s="243"/>
      <c r="G17" s="243"/>
      <c r="H17" s="243"/>
      <c r="I17" s="243"/>
      <c r="J17" s="243"/>
      <c r="K17" s="243"/>
      <c r="L17" s="243"/>
      <c r="M17" s="243"/>
      <c r="N17" s="243"/>
      <c r="O17" s="243"/>
      <c r="P17" s="243"/>
      <c r="Q17" s="243"/>
      <c r="R17" s="243"/>
      <c r="S17" s="243"/>
      <c r="T17" s="243"/>
    </row>
    <row r="19" spans="1:27" s="1" customFormat="1" ht="15.75" x14ac:dyDescent="0.25">
      <c r="A19" s="246" t="s">
        <v>9</v>
      </c>
      <c r="B19" s="246" t="s">
        <v>76</v>
      </c>
      <c r="C19" s="246"/>
      <c r="D19" s="246" t="s">
        <v>77</v>
      </c>
      <c r="E19" s="246"/>
      <c r="F19" s="246" t="s">
        <v>47</v>
      </c>
      <c r="G19" s="246"/>
      <c r="H19" s="246"/>
      <c r="I19" s="246"/>
      <c r="J19" s="246" t="s">
        <v>78</v>
      </c>
      <c r="K19" s="246" t="s">
        <v>79</v>
      </c>
      <c r="L19" s="246"/>
      <c r="M19" s="246" t="s">
        <v>80</v>
      </c>
      <c r="N19" s="246"/>
      <c r="O19" s="246" t="s">
        <v>81</v>
      </c>
      <c r="P19" s="246"/>
      <c r="Q19" s="246" t="s">
        <v>82</v>
      </c>
      <c r="R19" s="246"/>
      <c r="S19" s="246" t="s">
        <v>83</v>
      </c>
      <c r="T19" s="246" t="s">
        <v>84</v>
      </c>
      <c r="U19" s="246" t="s">
        <v>85</v>
      </c>
      <c r="V19" s="246" t="s">
        <v>86</v>
      </c>
      <c r="W19" s="246"/>
      <c r="X19" s="246" t="s">
        <v>67</v>
      </c>
      <c r="Y19" s="246"/>
      <c r="Z19" s="246" t="s">
        <v>68</v>
      </c>
      <c r="AA19" s="246"/>
    </row>
    <row r="20" spans="1:27" s="1" customFormat="1" ht="110.25" x14ac:dyDescent="0.25">
      <c r="A20" s="246"/>
      <c r="B20" s="246"/>
      <c r="C20" s="246"/>
      <c r="D20" s="246"/>
      <c r="E20" s="246"/>
      <c r="F20" s="246" t="s">
        <v>87</v>
      </c>
      <c r="G20" s="246"/>
      <c r="H20" s="246" t="s">
        <v>88</v>
      </c>
      <c r="I20" s="246"/>
      <c r="J20" s="246"/>
      <c r="K20" s="246"/>
      <c r="L20" s="246"/>
      <c r="M20" s="246"/>
      <c r="N20" s="246"/>
      <c r="O20" s="246"/>
      <c r="P20" s="246"/>
      <c r="Q20" s="246"/>
      <c r="R20" s="246"/>
      <c r="S20" s="246"/>
      <c r="T20" s="246"/>
      <c r="U20" s="246"/>
      <c r="V20" s="246"/>
      <c r="W20" s="246"/>
      <c r="X20" s="6" t="s">
        <v>69</v>
      </c>
      <c r="Y20" s="6" t="s">
        <v>70</v>
      </c>
      <c r="Z20" s="6" t="s">
        <v>71</v>
      </c>
      <c r="AA20" s="6" t="s">
        <v>72</v>
      </c>
    </row>
    <row r="21" spans="1:27" s="1" customFormat="1" ht="15.75" x14ac:dyDescent="0.25">
      <c r="A21" s="24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F30"/>
  <sheetViews>
    <sheetView topLeftCell="A16" zoomScale="85" zoomScaleNormal="85" workbookViewId="0">
      <selection activeCell="C31" sqref="C31"/>
    </sheetView>
  </sheetViews>
  <sheetFormatPr defaultColWidth="8.7109375" defaultRowHeight="15.75" x14ac:dyDescent="0.25"/>
  <cols>
    <col min="1" max="1" width="6.7109375" style="10" customWidth="1"/>
    <col min="2" max="2" width="59" style="1" customWidth="1"/>
    <col min="3" max="3" width="117.28515625" style="1" customWidth="1"/>
    <col min="4" max="4" width="10.28515625" customWidth="1"/>
    <col min="5" max="5" width="9.5703125" customWidth="1"/>
    <col min="6" max="6" width="119" customWidth="1"/>
  </cols>
  <sheetData>
    <row r="1" spans="1:6" x14ac:dyDescent="0.25">
      <c r="C1" s="93" t="s">
        <v>0</v>
      </c>
    </row>
    <row r="2" spans="1:6" x14ac:dyDescent="0.25">
      <c r="C2" s="93" t="s">
        <v>1</v>
      </c>
    </row>
    <row r="3" spans="1:6" x14ac:dyDescent="0.25">
      <c r="C3" s="93" t="s">
        <v>2</v>
      </c>
    </row>
    <row r="5" spans="1:6" x14ac:dyDescent="0.25">
      <c r="A5" s="244" t="s">
        <v>631</v>
      </c>
      <c r="B5" s="244"/>
      <c r="C5" s="244"/>
    </row>
    <row r="7" spans="1:6" ht="18.75" x14ac:dyDescent="0.3">
      <c r="A7" s="245" t="s">
        <v>3</v>
      </c>
      <c r="B7" s="245"/>
      <c r="C7" s="245"/>
    </row>
    <row r="9" spans="1:6" x14ac:dyDescent="0.25">
      <c r="A9" s="244" t="s">
        <v>4</v>
      </c>
      <c r="B9" s="244"/>
      <c r="C9" s="244"/>
    </row>
    <row r="10" spans="1:6" x14ac:dyDescent="0.25">
      <c r="A10" s="242" t="s">
        <v>5</v>
      </c>
      <c r="B10" s="242"/>
      <c r="C10" s="242"/>
    </row>
    <row r="12" spans="1:6" x14ac:dyDescent="0.25">
      <c r="A12" s="244" t="str">
        <f>'1. паспорт местоположение '!A12:C12</f>
        <v>F_003-56-1-05.20-0000</v>
      </c>
      <c r="B12" s="244"/>
      <c r="C12" s="244"/>
    </row>
    <row r="13" spans="1:6" x14ac:dyDescent="0.25">
      <c r="A13" s="242" t="s">
        <v>6</v>
      </c>
      <c r="B13" s="242"/>
      <c r="C13" s="242"/>
    </row>
    <row r="14" spans="1:6" x14ac:dyDescent="0.25">
      <c r="F14" s="91"/>
    </row>
    <row r="15" spans="1:6" ht="31.5" customHeight="1" x14ac:dyDescent="0.25">
      <c r="A15" s="241" t="str">
        <f>'1. паспорт местоположение '!A15:C15</f>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v>
      </c>
      <c r="B15" s="241"/>
      <c r="C15" s="241"/>
      <c r="F15" s="91"/>
    </row>
    <row r="16" spans="1:6" x14ac:dyDescent="0.25">
      <c r="A16" s="242" t="s">
        <v>7</v>
      </c>
      <c r="B16" s="242"/>
      <c r="C16" s="242"/>
      <c r="F16" s="91"/>
    </row>
    <row r="17" spans="1:6" x14ac:dyDescent="0.25">
      <c r="F17" s="91"/>
    </row>
    <row r="18" spans="1:6" ht="18.75" x14ac:dyDescent="0.3">
      <c r="A18" s="247" t="s">
        <v>89</v>
      </c>
      <c r="B18" s="247"/>
      <c r="C18" s="247"/>
      <c r="F18" s="91"/>
    </row>
    <row r="19" spans="1:6" x14ac:dyDescent="0.25">
      <c r="F19" s="91"/>
    </row>
    <row r="20" spans="1:6" x14ac:dyDescent="0.25">
      <c r="A20" s="2" t="s">
        <v>9</v>
      </c>
      <c r="B20" s="3" t="s">
        <v>10</v>
      </c>
      <c r="C20" s="3" t="s">
        <v>11</v>
      </c>
      <c r="F20" s="91"/>
    </row>
    <row r="21" spans="1:6" x14ac:dyDescent="0.25">
      <c r="A21" s="4">
        <v>1</v>
      </c>
      <c r="B21" s="4">
        <v>2</v>
      </c>
      <c r="C21" s="4">
        <v>3</v>
      </c>
      <c r="F21" s="91"/>
    </row>
    <row r="22" spans="1:6" ht="19.5" customHeight="1" x14ac:dyDescent="0.25">
      <c r="A22" s="5">
        <v>1</v>
      </c>
      <c r="B22" s="2" t="s">
        <v>90</v>
      </c>
      <c r="C22" s="109" t="s">
        <v>566</v>
      </c>
      <c r="F22" s="91"/>
    </row>
    <row r="23" spans="1:6" ht="67.5" customHeight="1" x14ac:dyDescent="0.25">
      <c r="A23" s="5">
        <v>2</v>
      </c>
      <c r="B23" s="2" t="s">
        <v>91</v>
      </c>
      <c r="C23" s="110" t="s">
        <v>572</v>
      </c>
      <c r="F23" s="91"/>
    </row>
    <row r="24" spans="1:6" ht="129" customHeight="1" x14ac:dyDescent="0.25">
      <c r="A24" s="5">
        <v>3</v>
      </c>
      <c r="B24" s="2" t="s">
        <v>92</v>
      </c>
      <c r="C24" s="23" t="s">
        <v>621</v>
      </c>
      <c r="F24" s="91"/>
    </row>
    <row r="25" spans="1:6" ht="31.5" x14ac:dyDescent="0.25">
      <c r="A25" s="5">
        <v>4</v>
      </c>
      <c r="B25" s="2" t="s">
        <v>93</v>
      </c>
      <c r="C25" s="22" t="str">
        <f>CONCATENATE(ROUND('6.2. Паспорт фин осв ввод (2)'!D30/'6.2. Паспорт фин осв ввод (2)'!D57,3)," млн.руб./шт. (без НДС)")</f>
        <v>0,015 млн.руб./шт. (без НДС)</v>
      </c>
      <c r="F25" s="91"/>
    </row>
    <row r="26" spans="1:6" ht="31.5" x14ac:dyDescent="0.25">
      <c r="A26" s="5">
        <v>5</v>
      </c>
      <c r="B26" s="2" t="s">
        <v>94</v>
      </c>
      <c r="C26" s="27" t="s">
        <v>417</v>
      </c>
    </row>
    <row r="27" spans="1:6" ht="39.75" customHeight="1" x14ac:dyDescent="0.25">
      <c r="A27" s="5">
        <v>6</v>
      </c>
      <c r="B27" s="2" t="s">
        <v>95</v>
      </c>
      <c r="C27" s="110" t="s">
        <v>567</v>
      </c>
    </row>
    <row r="28" spans="1:6" ht="21" customHeight="1" x14ac:dyDescent="0.25">
      <c r="A28" s="5">
        <v>7</v>
      </c>
      <c r="B28" s="2" t="s">
        <v>96</v>
      </c>
      <c r="C28" s="22">
        <v>2015</v>
      </c>
    </row>
    <row r="29" spans="1:6" ht="21" customHeight="1" x14ac:dyDescent="0.25">
      <c r="A29" s="5">
        <v>8</v>
      </c>
      <c r="B29" s="2" t="s">
        <v>97</v>
      </c>
      <c r="C29" s="22">
        <v>2019</v>
      </c>
    </row>
    <row r="30" spans="1:6" ht="21" customHeight="1" x14ac:dyDescent="0.25">
      <c r="A30" s="5">
        <v>9</v>
      </c>
      <c r="B30" s="2" t="s">
        <v>98</v>
      </c>
      <c r="C30" s="25" t="s">
        <v>637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topLeftCell="I1" workbookViewId="0">
      <selection activeCell="M1" sqref="M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92" t="s">
        <v>631</v>
      </c>
    </row>
    <row r="2" spans="1:26" ht="18.75" x14ac:dyDescent="0.3">
      <c r="A2" s="245" t="s">
        <v>3</v>
      </c>
      <c r="B2" s="245"/>
      <c r="C2" s="245"/>
      <c r="D2" s="245"/>
      <c r="E2" s="245"/>
      <c r="F2" s="245"/>
      <c r="G2" s="245"/>
      <c r="H2" s="245"/>
      <c r="I2" s="245"/>
      <c r="J2" s="245"/>
      <c r="K2" s="245"/>
      <c r="L2" s="245"/>
      <c r="M2" s="245"/>
      <c r="N2" s="245"/>
      <c r="O2" s="245"/>
      <c r="P2" s="245"/>
      <c r="Q2" s="245"/>
      <c r="R2" s="245"/>
      <c r="S2" s="245"/>
      <c r="T2" s="245"/>
      <c r="U2" s="245"/>
      <c r="V2" s="245"/>
      <c r="W2" s="245"/>
      <c r="X2" s="245"/>
      <c r="Y2" s="245"/>
      <c r="Z2" s="245"/>
    </row>
    <row r="4" spans="1:26" ht="15.75" x14ac:dyDescent="0.25">
      <c r="A4" s="244" t="s">
        <v>4</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5" spans="1:26" ht="15.75" x14ac:dyDescent="0.25">
      <c r="A5" s="242" t="s">
        <v>5</v>
      </c>
      <c r="B5" s="242"/>
      <c r="C5" s="242"/>
      <c r="D5" s="242"/>
      <c r="E5" s="242"/>
      <c r="F5" s="242"/>
      <c r="G5" s="242"/>
      <c r="H5" s="242"/>
      <c r="I5" s="242"/>
      <c r="J5" s="242"/>
      <c r="K5" s="242"/>
      <c r="L5" s="242"/>
      <c r="M5" s="242"/>
      <c r="N5" s="242"/>
      <c r="O5" s="242"/>
      <c r="P5" s="242"/>
      <c r="Q5" s="242"/>
      <c r="R5" s="242"/>
      <c r="S5" s="242"/>
      <c r="T5" s="242"/>
      <c r="U5" s="242"/>
      <c r="V5" s="242"/>
      <c r="W5" s="242"/>
      <c r="X5" s="242"/>
      <c r="Y5" s="242"/>
      <c r="Z5" s="242"/>
    </row>
    <row r="7" spans="1:26" ht="15.75" x14ac:dyDescent="0.25">
      <c r="A7" s="244" t="str">
        <f>'1. паспорт местоположение '!A12:C12</f>
        <v>F_003-56-1-05.20-0000</v>
      </c>
      <c r="B7" s="244"/>
      <c r="C7" s="244"/>
      <c r="D7" s="244"/>
      <c r="E7" s="244"/>
      <c r="F7" s="244"/>
      <c r="G7" s="244"/>
      <c r="H7" s="244"/>
      <c r="I7" s="244"/>
      <c r="J7" s="244"/>
      <c r="K7" s="244"/>
      <c r="L7" s="244"/>
      <c r="M7" s="244"/>
      <c r="N7" s="244"/>
      <c r="O7" s="244"/>
      <c r="P7" s="244"/>
      <c r="Q7" s="244"/>
      <c r="R7" s="244"/>
      <c r="S7" s="244"/>
      <c r="T7" s="244"/>
      <c r="U7" s="244"/>
      <c r="V7" s="244"/>
      <c r="W7" s="244"/>
      <c r="X7" s="244"/>
      <c r="Y7" s="244"/>
      <c r="Z7" s="244"/>
    </row>
    <row r="8" spans="1:26" ht="15.75" x14ac:dyDescent="0.25">
      <c r="A8" s="242" t="s">
        <v>6</v>
      </c>
      <c r="B8" s="242"/>
      <c r="C8" s="242"/>
      <c r="D8" s="242"/>
      <c r="E8" s="242"/>
      <c r="F8" s="242"/>
      <c r="G8" s="242"/>
      <c r="H8" s="242"/>
      <c r="I8" s="242"/>
      <c r="J8" s="242"/>
      <c r="K8" s="242"/>
      <c r="L8" s="242"/>
      <c r="M8" s="242"/>
      <c r="N8" s="242"/>
      <c r="O8" s="242"/>
      <c r="P8" s="242"/>
      <c r="Q8" s="242"/>
      <c r="R8" s="242"/>
      <c r="S8" s="242"/>
      <c r="T8" s="242"/>
      <c r="U8" s="242"/>
      <c r="V8" s="242"/>
      <c r="W8" s="242"/>
      <c r="X8" s="242"/>
      <c r="Y8" s="242"/>
      <c r="Z8" s="242"/>
    </row>
    <row r="10" spans="1:26" ht="15.75" x14ac:dyDescent="0.25">
      <c r="A10" s="241" t="str">
        <f>'1. паспорт местоположение '!A15:C15</f>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row>
    <row r="11" spans="1:26" ht="15.75" x14ac:dyDescent="0.25">
      <c r="A11" s="242" t="s">
        <v>7</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row>
    <row r="12" spans="1:26" s="12" customFormat="1" ht="15.75" x14ac:dyDescent="0.25">
      <c r="A12" s="11" t="s">
        <v>99</v>
      </c>
    </row>
    <row r="13" spans="1:26" s="14" customFormat="1" ht="15.75" x14ac:dyDescent="0.25">
      <c r="A13" s="248" t="s">
        <v>100</v>
      </c>
      <c r="B13" s="248"/>
      <c r="C13" s="248"/>
      <c r="D13" s="248"/>
      <c r="E13" s="248"/>
      <c r="F13" s="248"/>
      <c r="G13" s="248"/>
      <c r="H13" s="248"/>
      <c r="I13" s="248"/>
      <c r="J13" s="248"/>
      <c r="K13" s="248"/>
      <c r="L13" s="248"/>
      <c r="M13" s="248"/>
      <c r="N13" s="248" t="s">
        <v>101</v>
      </c>
      <c r="O13" s="248"/>
      <c r="P13" s="248"/>
      <c r="Q13" s="248"/>
      <c r="R13" s="248"/>
      <c r="S13" s="248"/>
      <c r="T13" s="248"/>
      <c r="U13" s="248"/>
      <c r="V13" s="248"/>
      <c r="W13" s="248"/>
      <c r="X13" s="248"/>
      <c r="Y13" s="248"/>
      <c r="Z13" s="248"/>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1"/>
  <sheetViews>
    <sheetView workbookViewId="0">
      <selection activeCell="N31" sqref="N31"/>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244" t="s">
        <v>631</v>
      </c>
      <c r="B5" s="244"/>
      <c r="C5" s="244"/>
      <c r="D5" s="244"/>
      <c r="E5" s="244"/>
      <c r="F5" s="244"/>
      <c r="G5" s="244"/>
      <c r="H5" s="244"/>
      <c r="I5" s="244"/>
      <c r="J5" s="244"/>
      <c r="K5" s="244"/>
      <c r="L5" s="244"/>
      <c r="M5" s="244"/>
      <c r="N5" s="244"/>
      <c r="O5" s="244"/>
    </row>
    <row r="7" spans="1:15" ht="18.75" x14ac:dyDescent="0.3">
      <c r="A7" s="245" t="s">
        <v>3</v>
      </c>
      <c r="B7" s="245"/>
      <c r="C7" s="245"/>
      <c r="D7" s="245"/>
      <c r="E7" s="245"/>
      <c r="F7" s="245"/>
      <c r="G7" s="245"/>
      <c r="H7" s="245"/>
      <c r="I7" s="245"/>
      <c r="J7" s="245"/>
      <c r="K7" s="245"/>
      <c r="L7" s="245"/>
      <c r="M7" s="245"/>
      <c r="N7" s="245"/>
      <c r="O7" s="245"/>
    </row>
    <row r="9" spans="1:15" ht="15.75" x14ac:dyDescent="0.25">
      <c r="A9" s="244" t="s">
        <v>4</v>
      </c>
      <c r="B9" s="244"/>
      <c r="C9" s="244"/>
      <c r="D9" s="244"/>
      <c r="E9" s="244"/>
      <c r="F9" s="244"/>
      <c r="G9" s="244"/>
      <c r="H9" s="244"/>
      <c r="I9" s="244"/>
      <c r="J9" s="244"/>
      <c r="K9" s="244"/>
      <c r="L9" s="244"/>
      <c r="M9" s="244"/>
      <c r="N9" s="244"/>
      <c r="O9" s="244"/>
    </row>
    <row r="10" spans="1:15" ht="15.75" x14ac:dyDescent="0.25">
      <c r="A10" s="242" t="s">
        <v>5</v>
      </c>
      <c r="B10" s="242"/>
      <c r="C10" s="242"/>
      <c r="D10" s="242"/>
      <c r="E10" s="242"/>
      <c r="F10" s="242"/>
      <c r="G10" s="242"/>
      <c r="H10" s="242"/>
      <c r="I10" s="242"/>
      <c r="J10" s="242"/>
      <c r="K10" s="242"/>
      <c r="L10" s="242"/>
      <c r="M10" s="242"/>
      <c r="N10" s="242"/>
      <c r="O10" s="242"/>
    </row>
    <row r="12" spans="1:15" ht="15.75" x14ac:dyDescent="0.25">
      <c r="A12" s="244" t="str">
        <f>'1. паспорт местоположение '!A12:C12</f>
        <v>F_003-56-1-05.20-0000</v>
      </c>
      <c r="B12" s="244"/>
      <c r="C12" s="244"/>
      <c r="D12" s="244"/>
      <c r="E12" s="244"/>
      <c r="F12" s="244"/>
      <c r="G12" s="244"/>
      <c r="H12" s="244"/>
      <c r="I12" s="244"/>
      <c r="J12" s="244"/>
      <c r="K12" s="244"/>
      <c r="L12" s="244"/>
      <c r="M12" s="244"/>
      <c r="N12" s="244"/>
      <c r="O12" s="244"/>
    </row>
    <row r="13" spans="1:15" ht="15.75" x14ac:dyDescent="0.25">
      <c r="A13" s="242" t="s">
        <v>6</v>
      </c>
      <c r="B13" s="242"/>
      <c r="C13" s="242"/>
      <c r="D13" s="242"/>
      <c r="E13" s="242"/>
      <c r="F13" s="242"/>
      <c r="G13" s="242"/>
      <c r="H13" s="242"/>
      <c r="I13" s="242"/>
      <c r="J13" s="242"/>
      <c r="K13" s="242"/>
      <c r="L13" s="242"/>
      <c r="M13" s="242"/>
      <c r="N13" s="242"/>
      <c r="O13" s="242"/>
    </row>
    <row r="15" spans="1:15" ht="32.25" customHeight="1" x14ac:dyDescent="0.25">
      <c r="A15" s="241" t="str">
        <f>'1. паспорт местоположение '!A15:C15</f>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(25226 шт.)</v>
      </c>
      <c r="B15" s="241"/>
      <c r="C15" s="241"/>
      <c r="D15" s="241"/>
      <c r="E15" s="241"/>
      <c r="F15" s="241"/>
      <c r="G15" s="241"/>
      <c r="H15" s="241"/>
      <c r="I15" s="241"/>
      <c r="J15" s="241"/>
      <c r="K15" s="241"/>
      <c r="L15" s="241"/>
      <c r="M15" s="241"/>
      <c r="N15" s="241"/>
      <c r="O15" s="241"/>
    </row>
    <row r="16" spans="1:15" ht="15.75" x14ac:dyDescent="0.25">
      <c r="A16" s="242" t="s">
        <v>7</v>
      </c>
      <c r="B16" s="242"/>
      <c r="C16" s="242"/>
      <c r="D16" s="242"/>
      <c r="E16" s="242"/>
      <c r="F16" s="242"/>
      <c r="G16" s="242"/>
      <c r="H16" s="242"/>
      <c r="I16" s="242"/>
      <c r="J16" s="242"/>
      <c r="K16" s="242"/>
      <c r="L16" s="242"/>
      <c r="M16" s="242"/>
      <c r="N16" s="242"/>
      <c r="O16" s="242"/>
    </row>
    <row r="18" spans="1:15" ht="18.75" x14ac:dyDescent="0.3">
      <c r="A18" s="247" t="s">
        <v>127</v>
      </c>
      <c r="B18" s="247"/>
      <c r="C18" s="247"/>
      <c r="D18" s="247"/>
      <c r="E18" s="247"/>
      <c r="F18" s="247"/>
      <c r="G18" s="247"/>
      <c r="H18" s="247"/>
      <c r="I18" s="247"/>
      <c r="J18" s="247"/>
      <c r="K18" s="247"/>
      <c r="L18" s="247"/>
      <c r="M18" s="247"/>
      <c r="N18" s="247"/>
      <c r="O18" s="247"/>
    </row>
    <row r="19" spans="1:15" ht="15.75" x14ac:dyDescent="0.25">
      <c r="A19" s="248" t="s">
        <v>9</v>
      </c>
      <c r="B19" s="248" t="s">
        <v>128</v>
      </c>
      <c r="C19" s="248" t="s">
        <v>129</v>
      </c>
      <c r="D19" s="248" t="s">
        <v>130</v>
      </c>
      <c r="E19" s="248" t="s">
        <v>131</v>
      </c>
      <c r="F19" s="248"/>
      <c r="G19" s="248"/>
      <c r="H19" s="248"/>
      <c r="I19" s="248"/>
      <c r="J19" s="248" t="s">
        <v>132</v>
      </c>
      <c r="K19" s="248"/>
      <c r="L19" s="248"/>
      <c r="M19" s="248"/>
      <c r="N19" s="248"/>
      <c r="O19" s="248"/>
    </row>
    <row r="20" spans="1:15" ht="15.75" x14ac:dyDescent="0.25">
      <c r="A20" s="248"/>
      <c r="B20" s="248"/>
      <c r="C20" s="248"/>
      <c r="D20" s="248"/>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vt:i4>
      </vt:variant>
    </vt:vector>
  </HeadingPairs>
  <TitlesOfParts>
    <vt:vector size="15" baseType="lpstr">
      <vt:lpstr>Показатель изм ПО</vt:lpstr>
      <vt:lpstr>Приложение № 1</vt: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5.анализ эконом эфф</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2020-02-17T13:34:42Z</dcterms:modified>
</cp:coreProperties>
</file>